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C:\Users\Riley Barton\Desktop\Research\Protocol Paper\Final\"/>
    </mc:Choice>
  </mc:AlternateContent>
  <bookViews>
    <workbookView xWindow="0" yWindow="0" windowWidth="25125" windowHeight="11835" activeTab="2"/>
  </bookViews>
  <sheets>
    <sheet name="Estimating Sample Volume" sheetId="5" r:id="rId1"/>
    <sheet name="PPL" sheetId="1" r:id="rId2"/>
    <sheet name="BPCA Calibration" sheetId="3" r:id="rId3"/>
    <sheet name="DBC Calculations" sheetId="2" r:id="rId4"/>
  </sheets>
  <definedNames>
    <definedName name="_xlnm._FilterDatabase" localSheetId="1" hidden="1">PPL!$B$2:$L$2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7" i="3" l="1"/>
  <c r="C27" i="3"/>
  <c r="F15" i="5" l="1"/>
  <c r="F30" i="5"/>
  <c r="C17" i="3"/>
  <c r="C18" i="3" s="1"/>
  <c r="C19" i="5"/>
  <c r="C20" i="5" s="1"/>
  <c r="C21" i="5" s="1"/>
  <c r="C34" i="5"/>
  <c r="C35" i="5" s="1"/>
  <c r="C4" i="5"/>
  <c r="C5" i="5" l="1"/>
  <c r="C22" i="5"/>
  <c r="C23" i="5" s="1"/>
  <c r="C24" i="5" s="1"/>
  <c r="C36" i="5"/>
  <c r="C37" i="5" s="1"/>
  <c r="C38" i="5" s="1"/>
  <c r="C39" i="5" s="1"/>
  <c r="C7" i="5" l="1"/>
  <c r="C8" i="5" s="1"/>
  <c r="C25" i="5"/>
  <c r="C26" i="5" s="1"/>
  <c r="C27" i="5" s="1"/>
  <c r="C28" i="5" s="1"/>
  <c r="C6" i="5"/>
  <c r="C40" i="5"/>
  <c r="C41" i="5" s="1"/>
  <c r="C42" i="5" s="1"/>
  <c r="C43" i="5" s="1"/>
  <c r="C44" i="5" s="1"/>
  <c r="C45" i="5" s="1"/>
  <c r="F45" i="5"/>
  <c r="C9" i="5"/>
  <c r="D18" i="3"/>
  <c r="C10" i="5" l="1"/>
  <c r="C11" i="5" s="1"/>
  <c r="C12" i="5"/>
  <c r="C13" i="5" s="1"/>
  <c r="C14" i="5" s="1"/>
  <c r="C15" i="5" s="1"/>
  <c r="D20" i="3"/>
  <c r="D22" i="3"/>
  <c r="D24" i="3"/>
  <c r="C20" i="3"/>
  <c r="C22" i="3"/>
  <c r="C24" i="3"/>
  <c r="C19" i="3"/>
  <c r="C21" i="3"/>
  <c r="C23" i="3"/>
  <c r="D19" i="3"/>
  <c r="D21" i="3"/>
  <c r="D23" i="3"/>
  <c r="T27" i="2"/>
  <c r="T26" i="2"/>
  <c r="T25" i="2"/>
  <c r="T24" i="2"/>
  <c r="T23" i="2"/>
  <c r="T22" i="2"/>
  <c r="T21" i="2"/>
  <c r="T20" i="2"/>
  <c r="T19" i="2"/>
  <c r="T18" i="2"/>
  <c r="T17" i="2"/>
  <c r="T16" i="2"/>
  <c r="T15" i="2"/>
  <c r="T14" i="2"/>
  <c r="T13" i="2"/>
  <c r="T12" i="2"/>
  <c r="T11" i="2"/>
  <c r="T10" i="2"/>
  <c r="T9" i="2"/>
  <c r="T8" i="2"/>
  <c r="D27" i="3" l="1"/>
  <c r="F3" i="2" s="1"/>
  <c r="C28" i="3"/>
  <c r="E4" i="2" s="1"/>
  <c r="E3" i="2"/>
  <c r="D28" i="3"/>
  <c r="F4" i="2" s="1"/>
  <c r="G27" i="2" l="1"/>
  <c r="I27" i="2" s="1"/>
  <c r="K27" i="2" s="1"/>
  <c r="H9" i="2"/>
  <c r="J9" i="2" s="1"/>
  <c r="L9" i="2" s="1"/>
  <c r="H25" i="2"/>
  <c r="J25" i="2" s="1"/>
  <c r="L25" i="2" s="1"/>
  <c r="H26" i="2"/>
  <c r="J26" i="2" s="1"/>
  <c r="L26" i="2" s="1"/>
  <c r="H8" i="2"/>
  <c r="J8" i="2" s="1"/>
  <c r="H20" i="2"/>
  <c r="J20" i="2" s="1"/>
  <c r="L20" i="2" s="1"/>
  <c r="H19" i="2"/>
  <c r="J19" i="2" s="1"/>
  <c r="L19" i="2" s="1"/>
  <c r="H14" i="2"/>
  <c r="J14" i="2" s="1"/>
  <c r="L14" i="2" s="1"/>
  <c r="H13" i="2"/>
  <c r="J13" i="2" s="1"/>
  <c r="L13" i="2" s="1"/>
  <c r="G20" i="2"/>
  <c r="I20" i="2" s="1"/>
  <c r="K20" i="2" s="1"/>
  <c r="G14" i="2"/>
  <c r="I14" i="2" s="1"/>
  <c r="K14" i="2" s="1"/>
  <c r="G25" i="2"/>
  <c r="I25" i="2" s="1"/>
  <c r="K25" i="2" s="1"/>
  <c r="G13" i="2"/>
  <c r="I13" i="2" s="1"/>
  <c r="K13" i="2" s="1"/>
  <c r="G16" i="2"/>
  <c r="I16" i="2" s="1"/>
  <c r="K16" i="2" s="1"/>
  <c r="G10" i="2"/>
  <c r="I10" i="2" s="1"/>
  <c r="K10" i="2" s="1"/>
  <c r="H23" i="2"/>
  <c r="J23" i="2" s="1"/>
  <c r="L23" i="2" s="1"/>
  <c r="H11" i="2"/>
  <c r="J11" i="2" s="1"/>
  <c r="L11" i="2" s="1"/>
  <c r="G9" i="2"/>
  <c r="I9" i="2" s="1"/>
  <c r="K9" i="2" s="1"/>
  <c r="H22" i="2"/>
  <c r="J22" i="2" s="1"/>
  <c r="L22" i="2" s="1"/>
  <c r="H16" i="2"/>
  <c r="J16" i="2" s="1"/>
  <c r="L16" i="2" s="1"/>
  <c r="M16" i="2" s="1"/>
  <c r="N16" i="2" s="1"/>
  <c r="O16" i="2" s="1"/>
  <c r="Q16" i="2" s="1"/>
  <c r="H10" i="2"/>
  <c r="J10" i="2" s="1"/>
  <c r="L10" i="2" s="1"/>
  <c r="G19" i="2"/>
  <c r="I19" i="2" s="1"/>
  <c r="K19" i="2" s="1"/>
  <c r="G8" i="2"/>
  <c r="I8" i="2" s="1"/>
  <c r="K8" i="2" s="1"/>
  <c r="G22" i="2"/>
  <c r="I22" i="2" s="1"/>
  <c r="K22" i="2" s="1"/>
  <c r="G24" i="2"/>
  <c r="I24" i="2" s="1"/>
  <c r="K24" i="2" s="1"/>
  <c r="G15" i="2"/>
  <c r="I15" i="2" s="1"/>
  <c r="K15" i="2" s="1"/>
  <c r="H24" i="2"/>
  <c r="J24" i="2" s="1"/>
  <c r="L24" i="2" s="1"/>
  <c r="H18" i="2"/>
  <c r="J18" i="2" s="1"/>
  <c r="L18" i="2" s="1"/>
  <c r="H12" i="2"/>
  <c r="J12" i="2" s="1"/>
  <c r="L12" i="2" s="1"/>
  <c r="G23" i="2"/>
  <c r="I23" i="2" s="1"/>
  <c r="K23" i="2" s="1"/>
  <c r="G11" i="2"/>
  <c r="I11" i="2" s="1"/>
  <c r="K11" i="2" s="1"/>
  <c r="G12" i="2"/>
  <c r="I12" i="2" s="1"/>
  <c r="K12" i="2" s="1"/>
  <c r="H27" i="2"/>
  <c r="J27" i="2" s="1"/>
  <c r="L27" i="2" s="1"/>
  <c r="H17" i="2"/>
  <c r="J17" i="2" s="1"/>
  <c r="L17" i="2" s="1"/>
  <c r="G21" i="2"/>
  <c r="I21" i="2" s="1"/>
  <c r="K21" i="2" s="1"/>
  <c r="G26" i="2"/>
  <c r="I26" i="2" s="1"/>
  <c r="K26" i="2" s="1"/>
  <c r="H21" i="2"/>
  <c r="J21" i="2" s="1"/>
  <c r="L21" i="2" s="1"/>
  <c r="H15" i="2"/>
  <c r="J15" i="2" s="1"/>
  <c r="L15" i="2" s="1"/>
  <c r="G17" i="2"/>
  <c r="I17" i="2" s="1"/>
  <c r="K17" i="2" s="1"/>
  <c r="G18" i="2"/>
  <c r="I18" i="2" s="1"/>
  <c r="K18" i="2" s="1"/>
  <c r="P18" i="2" s="1"/>
  <c r="L8" i="2"/>
  <c r="D4" i="1"/>
  <c r="D5" i="1"/>
  <c r="D6" i="1"/>
  <c r="D7" i="1"/>
  <c r="D8" i="1"/>
  <c r="D9" i="1"/>
  <c r="D10" i="1"/>
  <c r="D11" i="1"/>
  <c r="D12" i="1"/>
  <c r="D13" i="1"/>
  <c r="D14" i="1"/>
  <c r="D15" i="1"/>
  <c r="D16" i="1"/>
  <c r="D17" i="1"/>
  <c r="D18" i="1"/>
  <c r="D19" i="1"/>
  <c r="D20" i="1"/>
  <c r="D21" i="1"/>
  <c r="D22" i="1"/>
  <c r="D3" i="1"/>
  <c r="M27" i="2" l="1"/>
  <c r="N27" i="2" s="1"/>
  <c r="O27" i="2" s="1"/>
  <c r="Q27" i="2" s="1"/>
  <c r="M13" i="2"/>
  <c r="N13" i="2" s="1"/>
  <c r="O13" i="2" s="1"/>
  <c r="Q13" i="2" s="1"/>
  <c r="P26" i="2"/>
  <c r="P23" i="2"/>
  <c r="M20" i="2"/>
  <c r="N20" i="2" s="1"/>
  <c r="O20" i="2" s="1"/>
  <c r="Q20" i="2" s="1"/>
  <c r="P16" i="2"/>
  <c r="M18" i="2"/>
  <c r="N18" i="2" s="1"/>
  <c r="O18" i="2" s="1"/>
  <c r="Q18" i="2" s="1"/>
  <c r="M17" i="2"/>
  <c r="N17" i="2" s="1"/>
  <c r="O17" i="2" s="1"/>
  <c r="Q17" i="2" s="1"/>
  <c r="M10" i="2"/>
  <c r="N10" i="2" s="1"/>
  <c r="O10" i="2" s="1"/>
  <c r="Q10" i="2" s="1"/>
  <c r="M26" i="2"/>
  <c r="N26" i="2" s="1"/>
  <c r="O26" i="2" s="1"/>
  <c r="Q26" i="2" s="1"/>
  <c r="M15" i="2"/>
  <c r="N15" i="2" s="1"/>
  <c r="O15" i="2" s="1"/>
  <c r="Q15" i="2" s="1"/>
  <c r="M14" i="2"/>
  <c r="N14" i="2" s="1"/>
  <c r="O14" i="2" s="1"/>
  <c r="Q14" i="2" s="1"/>
  <c r="M24" i="2"/>
  <c r="N24" i="2" s="1"/>
  <c r="O24" i="2" s="1"/>
  <c r="Q24" i="2" s="1"/>
  <c r="P13" i="2"/>
  <c r="P12" i="2"/>
  <c r="P14" i="2"/>
  <c r="P25" i="2"/>
  <c r="P24" i="2"/>
  <c r="P22" i="2"/>
  <c r="P17" i="2"/>
  <c r="P21" i="2"/>
  <c r="P11" i="2"/>
  <c r="P27" i="2"/>
  <c r="P19" i="2"/>
  <c r="P20" i="2"/>
  <c r="P10" i="2"/>
  <c r="M23" i="2"/>
  <c r="N23" i="2" s="1"/>
  <c r="O23" i="2" s="1"/>
  <c r="Q23" i="2" s="1"/>
  <c r="P15" i="2"/>
  <c r="M22" i="2"/>
  <c r="N22" i="2" s="1"/>
  <c r="O22" i="2" s="1"/>
  <c r="Q22" i="2" s="1"/>
  <c r="M11" i="2"/>
  <c r="N11" i="2" s="1"/>
  <c r="O11" i="2" s="1"/>
  <c r="Q11" i="2" s="1"/>
  <c r="M25" i="2"/>
  <c r="N25" i="2" s="1"/>
  <c r="O25" i="2" s="1"/>
  <c r="Q25" i="2" s="1"/>
  <c r="M12" i="2"/>
  <c r="N12" i="2" s="1"/>
  <c r="O12" i="2" s="1"/>
  <c r="Q12" i="2" s="1"/>
  <c r="M21" i="2"/>
  <c r="N21" i="2" s="1"/>
  <c r="O21" i="2" s="1"/>
  <c r="Q21" i="2" s="1"/>
  <c r="M19" i="2"/>
  <c r="N19" i="2" s="1"/>
  <c r="O19" i="2" s="1"/>
  <c r="Q19" i="2" s="1"/>
  <c r="M8" i="2"/>
  <c r="N8" i="2" s="1"/>
  <c r="O8" i="2" s="1"/>
  <c r="Q8" i="2" s="1"/>
  <c r="P8" i="2"/>
  <c r="M9" i="2"/>
  <c r="N9" i="2" s="1"/>
  <c r="O9" i="2" s="1"/>
  <c r="Q9" i="2" s="1"/>
  <c r="P9" i="2"/>
  <c r="H22" i="1"/>
  <c r="C19" i="1"/>
  <c r="C11" i="1"/>
  <c r="H3" i="1"/>
  <c r="I3" i="1" s="1"/>
  <c r="K3" i="1" s="1"/>
  <c r="H4" i="1"/>
  <c r="H5" i="1"/>
  <c r="H6" i="1"/>
  <c r="H7" i="1"/>
  <c r="H8" i="1"/>
  <c r="H9" i="1"/>
  <c r="H10" i="1"/>
  <c r="H11" i="1"/>
  <c r="H12" i="1"/>
  <c r="H13" i="1"/>
  <c r="H14" i="1"/>
  <c r="H15" i="1"/>
  <c r="H16" i="1"/>
  <c r="H17" i="1"/>
  <c r="H18" i="1"/>
  <c r="H19" i="1"/>
  <c r="H20" i="1"/>
  <c r="H21" i="1"/>
  <c r="I18" i="1" l="1"/>
  <c r="K18" i="1" s="1"/>
  <c r="I12" i="1"/>
  <c r="K12" i="1" s="1"/>
  <c r="I6" i="1"/>
  <c r="K6" i="1" s="1"/>
  <c r="I22" i="1"/>
  <c r="K22" i="1" s="1"/>
  <c r="I17" i="1"/>
  <c r="K17" i="1" s="1"/>
  <c r="I5" i="1"/>
  <c r="K5" i="1" s="1"/>
  <c r="I16" i="1"/>
  <c r="K16" i="1" s="1"/>
  <c r="I10" i="1"/>
  <c r="K10" i="1" s="1"/>
  <c r="I4" i="1"/>
  <c r="K4" i="1" s="1"/>
  <c r="I21" i="1"/>
  <c r="K21" i="1" s="1"/>
  <c r="I15" i="1"/>
  <c r="K15" i="1" s="1"/>
  <c r="I9" i="1"/>
  <c r="K9" i="1" s="1"/>
  <c r="I20" i="1"/>
  <c r="K20" i="1" s="1"/>
  <c r="I14" i="1"/>
  <c r="K14" i="1" s="1"/>
  <c r="I8" i="1"/>
  <c r="K8" i="1" s="1"/>
  <c r="I11" i="1"/>
  <c r="K11" i="1" s="1"/>
  <c r="I13" i="1"/>
  <c r="K13" i="1" s="1"/>
  <c r="I7" i="1"/>
  <c r="K7" i="1" s="1"/>
  <c r="I19" i="1"/>
  <c r="K19" i="1" s="1"/>
  <c r="C29" i="5"/>
  <c r="C30" i="5" s="1"/>
</calcChain>
</file>

<file path=xl/sharedStrings.xml><?xml version="1.0" encoding="utf-8"?>
<sst xmlns="http://schemas.openxmlformats.org/spreadsheetml/2006/main" count="293" uniqueCount="190">
  <si>
    <t>Sample V (mL)</t>
  </si>
  <si>
    <t>Sample DOC (uM)</t>
  </si>
  <si>
    <t>V MeOH (mL)</t>
  </si>
  <si>
    <t>DOC-PPL (uM)</t>
  </si>
  <si>
    <t>Sample ID</t>
  </si>
  <si>
    <t>V MeOH to dry</t>
  </si>
  <si>
    <t>mg-DOC ox</t>
  </si>
  <si>
    <t>V mobile (uL)</t>
  </si>
  <si>
    <t>volume of sample passed through SPE cartridge; volume of filtered water extracted (MEASURED)</t>
  </si>
  <si>
    <t>concentration of DOC in filtered sample water (MEASURED)</t>
  </si>
  <si>
    <t>volume of methanol used to elute DOC from SPE cartridge (MEASURED)</t>
  </si>
  <si>
    <t>volume of methanol eluate that needs to be transferred to glass ampule; based on DOC-PPL concentration (CALCULATED)</t>
  </si>
  <si>
    <t>volume of mobile phase used to re-dissolve BPCAs in vial for HPLC analysis (USUALLY 200uL; volume can be decreased if C concentration is low or increased if C concentration is extremely high)</t>
  </si>
  <si>
    <t>sample identifier</t>
  </si>
  <si>
    <t>target amount of DOC that needs to be oxidized for BPCA analysis (USUALLY 0.5 mg-C; can be modified based on expected sample composition; best practice is to keep this mass as consistent as possible throughout a given sample set)</t>
  </si>
  <si>
    <t>Empty Vial (g)</t>
  </si>
  <si>
    <t>Full Vial   (g)</t>
  </si>
  <si>
    <r>
      <rPr>
        <b/>
        <sz val="11"/>
        <color theme="1"/>
        <rFont val="Symbol"/>
        <family val="1"/>
        <charset val="2"/>
      </rPr>
      <t>r</t>
    </r>
    <r>
      <rPr>
        <b/>
        <sz val="13.4"/>
        <color theme="1"/>
        <rFont val="Calibri"/>
        <family val="2"/>
      </rPr>
      <t>MeOH (g/mL)</t>
    </r>
  </si>
  <si>
    <t>Fill in with your own values</t>
  </si>
  <si>
    <t>V MeOH to dry is highlighted for emphasis</t>
  </si>
  <si>
    <t>Sample DOC (mg-C/L)</t>
  </si>
  <si>
    <t>B6CA (area)</t>
  </si>
  <si>
    <t>B5CA (area)</t>
  </si>
  <si>
    <t>Slope</t>
  </si>
  <si>
    <t>Intercept</t>
  </si>
  <si>
    <t>Areas and Retention Times from HPLC</t>
  </si>
  <si>
    <t>in HPLC vial</t>
  </si>
  <si>
    <t>in MeOH eluate</t>
  </si>
  <si>
    <t>in original sample</t>
  </si>
  <si>
    <t>Stubbins et al. (2015) Supplement</t>
  </si>
  <si>
    <t>B6CA Peak A</t>
  </si>
  <si>
    <t>B5CA Peak A</t>
  </si>
  <si>
    <t>B6CA rt (min)</t>
  </si>
  <si>
    <t>B5CA rt (min)</t>
  </si>
  <si>
    <t>[B6CA] uM</t>
  </si>
  <si>
    <t>[B5CA] uM</t>
  </si>
  <si>
    <t>[B6CA+B5CA] nM</t>
  </si>
  <si>
    <t>[DBC] uM-C</t>
  </si>
  <si>
    <t>[DBC] mg-C/L</t>
  </si>
  <si>
    <t>B6CA:B5CA</t>
  </si>
  <si>
    <t>DBC:DOC (%)</t>
  </si>
  <si>
    <t>[DOC] uM-C</t>
  </si>
  <si>
    <t>[DOC] mg-C/L</t>
  </si>
  <si>
    <t>V Mobile (mL)</t>
  </si>
  <si>
    <t>V MeOH dried (mL)</t>
  </si>
  <si>
    <t>rt (min)</t>
  </si>
  <si>
    <t>[BPCA] uM</t>
  </si>
  <si>
    <t>[B6CA+B5CA]</t>
  </si>
  <si>
    <t>[DBC]</t>
  </si>
  <si>
    <t>V mobile (mL)</t>
  </si>
  <si>
    <t>volume of mobile phase used to re-dissolve BPCAs in vial for HPLC analysis</t>
  </si>
  <si>
    <t>V MeOH dried</t>
  </si>
  <si>
    <t>Important Notes:</t>
  </si>
  <si>
    <t>[DOC] uM-C calculated from [DOC] mg-C/L</t>
  </si>
  <si>
    <t>Keeping Track of Standard Values Over Time</t>
  </si>
  <si>
    <t>Integration Notes:</t>
  </si>
  <si>
    <t>Standard (1000 uM)</t>
  </si>
  <si>
    <t>Valley to Valley</t>
  </si>
  <si>
    <t>During Standard Run</t>
  </si>
  <si>
    <t>Minimum Area (0.5)</t>
  </si>
  <si>
    <t>after Sample 10</t>
  </si>
  <si>
    <t>Did not integrate shoulder on B5CA, no other shoulders seen</t>
  </si>
  <si>
    <t>after Sample 20</t>
  </si>
  <si>
    <t>0.5 mg DOC</t>
  </si>
  <si>
    <t>1 g</t>
  </si>
  <si>
    <t>1000 mg</t>
  </si>
  <si>
    <t>mol-C</t>
  </si>
  <si>
    <t>12 g</t>
  </si>
  <si>
    <t>1000 mmol</t>
  </si>
  <si>
    <t>mol</t>
  </si>
  <si>
    <t>1000 umol</t>
  </si>
  <si>
    <t>mmol</t>
  </si>
  <si>
    <t>30830 umol</t>
  </si>
  <si>
    <t>L</t>
  </si>
  <si>
    <t>1000 mL</t>
  </si>
  <si>
    <t>DOCppl</t>
  </si>
  <si>
    <t>=</t>
  </si>
  <si>
    <t>1.35 mL</t>
  </si>
  <si>
    <t>Peak Areas</t>
  </si>
  <si>
    <t>Retention Time (min)</t>
  </si>
  <si>
    <t>B6CA (rt)</t>
  </si>
  <si>
    <t>B5CA (rt)</t>
  </si>
  <si>
    <t>B6CA</t>
  </si>
  <si>
    <t>B5CA</t>
  </si>
  <si>
    <t>slope</t>
  </si>
  <si>
    <t>intercept</t>
  </si>
  <si>
    <t xml:space="preserve"> </t>
  </si>
  <si>
    <t>V mobile had a change of units from PPL tab</t>
  </si>
  <si>
    <t>Est. Extraction Efficiency</t>
  </si>
  <si>
    <t>extraction efficiency estimate for your particular sample which is subject to change (see DOC-PPL)</t>
  </si>
  <si>
    <t>denisty of methanol at 25 degrees Celcius</t>
  </si>
  <si>
    <t xml:space="preserve">Date: </t>
  </si>
  <si>
    <t>[DOC]</t>
  </si>
  <si>
    <t>the concentration of dissolved black carbon using Stubbins et al. 2015 eqn (CALCULATED)</t>
  </si>
  <si>
    <t>B6CA rt</t>
  </si>
  <si>
    <t>B5CA rt</t>
  </si>
  <si>
    <t>Values necessary for calculations (see PPL tab)</t>
  </si>
  <si>
    <t>DBC:DOC</t>
  </si>
  <si>
    <t>B6CA slope</t>
  </si>
  <si>
    <t>B6CA intercept</t>
  </si>
  <si>
    <t>SPE efficiency</t>
  </si>
  <si>
    <t>DOC in sample SPE'd</t>
  </si>
  <si>
    <t>Volume needed for SPE</t>
  </si>
  <si>
    <t>[B6CA+B5CA] in MeOH</t>
  </si>
  <si>
    <t>min B6CA peak area</t>
  </si>
  <si>
    <t>[B6CA] in HPLC vial</t>
  </si>
  <si>
    <t>[B6CA] in MeOH eluate</t>
  </si>
  <si>
    <t>[B5CA] in MeOH</t>
  </si>
  <si>
    <t>[DBC] in MeOH</t>
  </si>
  <si>
    <t>BPCA (area)</t>
  </si>
  <si>
    <t>BPCA (rt)</t>
  </si>
  <si>
    <t>B6CA (mass)</t>
  </si>
  <si>
    <t>B5CA (mass)</t>
  </si>
  <si>
    <t>BPCA (mass)</t>
  </si>
  <si>
    <t>area of BPCA peak integrated from chromatogram (MEASURED)</t>
  </si>
  <si>
    <t>retention time of BPCA peak (MEASURED)</t>
  </si>
  <si>
    <t>concentration of BPCA-C standard solution (this concentration is a CARBON concentration, see Wagner et al., 2017)</t>
  </si>
  <si>
    <t>concentration of individual BPCA in standard solutions (CALCULATED)</t>
  </si>
  <si>
    <t>Useful Ratios</t>
  </si>
  <si>
    <t>BPCA Peak A</t>
  </si>
  <si>
    <t>concentration of DOC in methanol eluate (CALCULATED) Assumes 60% recovery (40% loss) this may need to be adjusted depending on sample type. Riverine samples can have 60-80% recovery whereas highly photodegraded samples or oceanic samples can have ~45% recovery. For unknown samples, we recommend estimating a 50% SPE recovery.</t>
  </si>
  <si>
    <t>[DOC] (mg-C/L)</t>
  </si>
  <si>
    <t>Date:</t>
  </si>
  <si>
    <t>14 mg B6CA</t>
  </si>
  <si>
    <t>342.17 g B6CA</t>
  </si>
  <si>
    <t>1 mol</t>
  </si>
  <si>
    <t>1 L</t>
  </si>
  <si>
    <t>1 mmol</t>
  </si>
  <si>
    <t>1 g BPCA</t>
  </si>
  <si>
    <t>1000 mg BPCA</t>
  </si>
  <si>
    <t>in 100 mL</t>
  </si>
  <si>
    <t>Calibration Equations are highlighted for emphasis</t>
  </si>
  <si>
    <t>Note: calibration equations for B6CA and B5CA are used for DBC calculations</t>
  </si>
  <si>
    <t>Important results are highlighted for emphasis</t>
  </si>
  <si>
    <t>the ratio between DBC and DOC (CALCULATED)</t>
  </si>
  <si>
    <t>peak area from the HPLC (MEASURED)</t>
  </si>
  <si>
    <t>retention time of peak from the HPLC (MEASURED)</t>
  </si>
  <si>
    <t>the sum of B6CA and B5CA concentrations to be used to calculate DBC concentration using Stubbins et al. (2015) Supplement (CALCULATED)</t>
  </si>
  <si>
    <t>Riverine Example (see manuscript)</t>
  </si>
  <si>
    <t>Oceanic Example (see manuscript)</t>
  </si>
  <si>
    <t>Blank Example</t>
  </si>
  <si>
    <t>minimum peak area necessary for robust DBC quantification using HPLC</t>
  </si>
  <si>
    <t>volume of mobile phase used to re-dissolve BPCAs in vial for HPLC analysis (ESTIMATED, usually 200uL)</t>
  </si>
  <si>
    <t>the ratio between DBC and DOC (ESTIMATED, sample dependent)</t>
  </si>
  <si>
    <t>the ratio between B6CA:B5CA (ESTIMATED, sample dependent but usually less than 1)</t>
  </si>
  <si>
    <t>extraction efficiency estimate for your particular sample which is subject to change; riverine samples can have 60-80% recovery whereas highly photodegraded samples or oceanic samples can have ~45% recovery. For unknown samples, we recommend estimating a 50% SPE recovery. (ESTIMATED)</t>
  </si>
  <si>
    <t>concentration of B6CA in the sample injected determined from peak area calibration (CALCULATED)</t>
  </si>
  <si>
    <t>concentration of B6CA scaled up to the methanol eluate volume; note there are no BPCAs in the methanol eluate, rather this is useful for placing black carbon tracers "back into the original sample" (CALCULATED)</t>
  </si>
  <si>
    <t>concentration of B5CA scaled up to the methanol eluate volume; note there are no BPCAs in the methanol eluate, rather this is useful for placing black carbon tracers "back into the original sample" (CALCULATED)</t>
  </si>
  <si>
    <t>concentration of DOC in filtered sample water (ESTIMATED or MEASURED)</t>
  </si>
  <si>
    <t>slope of calibration equation relating B6CA peak area measured using HPLC and concentration of B6CA of the sample injected (CALCULATED)</t>
  </si>
  <si>
    <t>intercept of calibration equation relating B6CA peak area measured using HPLC and concentration of B6CA of the sample injected (CALCULATED)</t>
  </si>
  <si>
    <t>the concentration of dissolved organic carbon in methanol eluate; estimated from the DBC:DOC ratio (CALCULATED)</t>
  </si>
  <si>
    <t>mgC DOC in MeOH eluate</t>
  </si>
  <si>
    <t>the amount of DOC present in the total volume of methanol eluate (CALCULATED)</t>
  </si>
  <si>
    <t>the amount of DOC present in the sample that was extracted using solid phase extraction (CALCULATED)</t>
  </si>
  <si>
    <t>the minimum value of sample needed to extract for robust DBC quantification (CALCULATED)</t>
  </si>
  <si>
    <t>[B6CA] in HPLC vial (uM)</t>
  </si>
  <si>
    <t>[B6CA] in MeOH (uM)</t>
  </si>
  <si>
    <t>[B5CA] in MeOH (uM)</t>
  </si>
  <si>
    <t>[B6CA+B5CA] in MeOH (uM)</t>
  </si>
  <si>
    <t>[B6CA+B5CA] in MeOH (nM)</t>
  </si>
  <si>
    <t>[DBC] in MeOH (uM)</t>
  </si>
  <si>
    <t>[DOC] in MeOH (uM)</t>
  </si>
  <si>
    <t>[DOC] in MeOH (mg-C/L)</t>
  </si>
  <si>
    <t>DOC MeOH eluate (mg-C)</t>
  </si>
  <si>
    <t>DOC in sample SPE'd (mg-C)</t>
  </si>
  <si>
    <t>Volume needed for SPE (L)</t>
  </si>
  <si>
    <t>Volume needed for SPE (mL)</t>
  </si>
  <si>
    <t>SPE efficiency (%)</t>
  </si>
  <si>
    <t>[DOC] (uM)</t>
  </si>
  <si>
    <t>Values should have carried over from BPCA Calculation sheet</t>
  </si>
  <si>
    <t>Std Conc. (uM-C)</t>
  </si>
  <si>
    <t>mass for 5000 uM BPCA-C (mg)</t>
  </si>
  <si>
    <t>mass of BPCA used to make 5000 uM BPCA-C stock solution using 100 mL of solute (MEASURED)</t>
  </si>
  <si>
    <t>409 uM</t>
  </si>
  <si>
    <t>volume (mL) of solute (0.6M phosphoric acid) used to creat 5000 uM-C BPCA stock solution</t>
  </si>
  <si>
    <t>[BPCA] uM in HPLC vial</t>
  </si>
  <si>
    <t>concentration of BPCA in the HPLC vial determined from peak area calibration (CALCULATED)</t>
  </si>
  <si>
    <t>concentration of B6CA scaled up to the original sample volume; note there are no BPCAs in the methanol eluate, rather this is useful for placing black carbon tracers "back into the original sample" (CALCULATED)</t>
  </si>
  <si>
    <t>[BPCA] uM in original sample</t>
  </si>
  <si>
    <t>[BPCA] uM in MeOH eluate</t>
  </si>
  <si>
    <t>volume of methanol eluate that was transferred to glass ampule and dried; based on DOC-PPL concentration (CALCULATED) this value may be different than the V MeOH to dry (see PPL tab) depending on procedure</t>
  </si>
  <si>
    <t>[DBC] in sample (uM)</t>
  </si>
  <si>
    <t>V MeOH eluate (mL)</t>
  </si>
  <si>
    <t>volume of methanol eluate that was transferred to glass ampule and dried; assumes ALL eluate was used (ESTIMATED)</t>
  </si>
  <si>
    <t>Estimated DBC concentration in original sample if "volume needed for SPE" was used for DBC analysis (CALCULATED)</t>
  </si>
  <si>
    <t>Value not used in calculation; highlights the estimated DBC concentration in original sample</t>
  </si>
  <si>
    <t>→</t>
  </si>
  <si>
    <t>Minimum sample volumes needed for robust DBC quantification: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</si>
</sst>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
    <numFmt numFmtId="165" formatCode="0.0000"/>
    <numFmt numFmtId="166" formatCode="0.000"/>
    <numFmt numFmtId="167" formatCode="0.0%"/>
    <numFmt numFmtId="168" formatCode="0.0E+00"/>
  </numFmts>
  <fonts count="23"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sz val="10"/>
      <color theme="1"/>
      <name val="Arial"/>
      <family val="2"/>
    </font>
    <font>
      <b/>
      <sz val="11"/>
      <color theme="1"/>
      <name val="Symbol"/>
      <family val="1"/>
      <charset val="2"/>
    </font>
    <font>
      <b/>
      <sz val="13.4"/>
      <color theme="1"/>
      <name val="Calibri"/>
      <family val="2"/>
    </font>
    <font>
      <b/>
      <sz val="11"/>
      <color theme="1"/>
      <name val="Calibri"/>
      <family val="2"/>
    </font>
    <font>
      <sz val="11"/>
      <color rgb="FF0070C0"/>
      <name val="Calibri"/>
      <family val="2"/>
      <scheme val="minor"/>
    </font>
    <font>
      <b/>
      <sz val="11"/>
      <color rgb="FF0070C0"/>
      <name val="Calibri"/>
      <family val="2"/>
      <scheme val="minor"/>
    </font>
    <font>
      <sz val="11"/>
      <name val="Calibri"/>
      <family val="2"/>
    </font>
    <font>
      <b/>
      <sz val="11"/>
      <name val="Calibri"/>
      <family val="2"/>
    </font>
    <font>
      <sz val="11"/>
      <color rgb="FF0070C0"/>
      <name val="Calibri"/>
      <family val="2"/>
    </font>
    <font>
      <sz val="11"/>
      <color rgb="FFFF0000"/>
      <name val="Calibri"/>
      <family val="2"/>
      <scheme val="minor"/>
    </font>
    <font>
      <sz val="11"/>
      <color rgb="FFFF0000"/>
      <name val="Calibri"/>
      <family val="2"/>
    </font>
    <font>
      <i/>
      <sz val="11"/>
      <color rgb="FFFF0000"/>
      <name val="Calibri"/>
      <family val="2"/>
      <scheme val="minor"/>
    </font>
    <font>
      <i/>
      <sz val="11"/>
      <color rgb="FF0070C0"/>
      <name val="Calibri"/>
      <family val="2"/>
      <scheme val="minor"/>
    </font>
    <font>
      <i/>
      <sz val="11"/>
      <color theme="1"/>
      <name val="Calibri"/>
      <family val="2"/>
      <scheme val="minor"/>
    </font>
    <font>
      <sz val="11"/>
      <color theme="1"/>
      <name val="Calibri"/>
      <family val="2"/>
      <scheme val="minor"/>
    </font>
    <font>
      <b/>
      <i/>
      <sz val="11"/>
      <color theme="1"/>
      <name val="Calibri"/>
      <family val="2"/>
      <scheme val="minor"/>
    </font>
    <font>
      <sz val="11"/>
      <color theme="5"/>
      <name val="Calibri"/>
      <family val="2"/>
      <scheme val="minor"/>
    </font>
    <font>
      <sz val="11"/>
      <color theme="5"/>
      <name val="Calibri"/>
      <family val="2"/>
    </font>
    <font>
      <b/>
      <sz val="11"/>
      <color theme="5"/>
      <name val="Calibri"/>
      <family val="2"/>
      <scheme val="minor"/>
    </font>
  </fonts>
  <fills count="5">
    <fill>
      <patternFill patternType="none"/>
    </fill>
    <fill>
      <patternFill patternType="gray125"/>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s>
  <borders count="2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9" fontId="18" fillId="0" borderId="0" applyFont="0" applyFill="0" applyBorder="0" applyAlignment="0" applyProtection="0"/>
  </cellStyleXfs>
  <cellXfs count="243">
    <xf numFmtId="0" fontId="0" fillId="0" borderId="0" xfId="0"/>
    <xf numFmtId="0" fontId="0" fillId="0" borderId="0" xfId="0" applyAlignment="1">
      <alignment horizontal="center"/>
    </xf>
    <xf numFmtId="164" fontId="0" fillId="0" borderId="0" xfId="0" applyNumberFormat="1" applyAlignment="1">
      <alignment horizontal="center"/>
    </xf>
    <xf numFmtId="1" fontId="0" fillId="0" borderId="0" xfId="0" applyNumberFormat="1" applyAlignment="1">
      <alignment horizontal="center"/>
    </xf>
    <xf numFmtId="0" fontId="0" fillId="0" borderId="0" xfId="0" applyBorder="1" applyAlignment="1">
      <alignment horizontal="center"/>
    </xf>
    <xf numFmtId="164" fontId="0" fillId="0" borderId="0" xfId="0" applyNumberFormat="1" applyBorder="1" applyAlignment="1">
      <alignment horizontal="center"/>
    </xf>
    <xf numFmtId="1" fontId="0" fillId="0" borderId="0" xfId="0" applyNumberFormat="1" applyBorder="1" applyAlignment="1">
      <alignment horizontal="center"/>
    </xf>
    <xf numFmtId="164" fontId="3" fillId="0" borderId="0" xfId="0" applyNumberFormat="1" applyFont="1" applyAlignment="1">
      <alignment horizontal="center"/>
    </xf>
    <xf numFmtId="164" fontId="3" fillId="0" borderId="0" xfId="0" applyNumberFormat="1" applyFont="1" applyBorder="1" applyAlignment="1">
      <alignment horizontal="center"/>
    </xf>
    <xf numFmtId="0" fontId="1" fillId="0" borderId="0" xfId="0" applyFont="1" applyBorder="1" applyAlignment="1">
      <alignment horizontal="left" wrapText="1"/>
    </xf>
    <xf numFmtId="164" fontId="1" fillId="0" borderId="0" xfId="0" applyNumberFormat="1" applyFont="1" applyBorder="1" applyAlignment="1">
      <alignment horizontal="left" wrapText="1"/>
    </xf>
    <xf numFmtId="1" fontId="1" fillId="0" borderId="0" xfId="0" applyNumberFormat="1" applyFont="1" applyBorder="1" applyAlignment="1">
      <alignment horizontal="left" wrapText="1"/>
    </xf>
    <xf numFmtId="164" fontId="2" fillId="0" borderId="0" xfId="0" applyNumberFormat="1" applyFont="1" applyBorder="1" applyAlignment="1">
      <alignment horizontal="left" wrapText="1"/>
    </xf>
    <xf numFmtId="0" fontId="1" fillId="0" borderId="0" xfId="0" applyFont="1" applyBorder="1"/>
    <xf numFmtId="0" fontId="7" fillId="0" borderId="0" xfId="0" applyFont="1" applyBorder="1"/>
    <xf numFmtId="0" fontId="0" fillId="0" borderId="0" xfId="0" applyFill="1" applyBorder="1"/>
    <xf numFmtId="0" fontId="8" fillId="0" borderId="0" xfId="0" applyFont="1" applyFill="1" applyBorder="1"/>
    <xf numFmtId="0" fontId="0" fillId="0" borderId="0" xfId="0" applyFont="1" applyFill="1" applyBorder="1"/>
    <xf numFmtId="2" fontId="0" fillId="0" borderId="0" xfId="0" applyNumberFormat="1" applyFont="1" applyFill="1" applyBorder="1"/>
    <xf numFmtId="4" fontId="0" fillId="0" borderId="0" xfId="0" applyNumberFormat="1" applyFill="1" applyBorder="1"/>
    <xf numFmtId="164" fontId="0" fillId="0" borderId="0" xfId="0" applyNumberFormat="1" applyFont="1" applyFill="1" applyBorder="1"/>
    <xf numFmtId="164" fontId="0" fillId="0" borderId="0" xfId="0" applyNumberFormat="1" applyFill="1" applyBorder="1"/>
    <xf numFmtId="0" fontId="0" fillId="0" borderId="1" xfId="0" applyFill="1" applyBorder="1"/>
    <xf numFmtId="0" fontId="0" fillId="0" borderId="2" xfId="0" applyFill="1" applyBorder="1"/>
    <xf numFmtId="0" fontId="0" fillId="0" borderId="3" xfId="0" applyFill="1" applyBorder="1"/>
    <xf numFmtId="0" fontId="0" fillId="0" borderId="4" xfId="0" applyFill="1" applyBorder="1"/>
    <xf numFmtId="0" fontId="0" fillId="0" borderId="6" xfId="0" applyFill="1" applyBorder="1"/>
    <xf numFmtId="0" fontId="0" fillId="0" borderId="7" xfId="0" applyFill="1" applyBorder="1"/>
    <xf numFmtId="0" fontId="9" fillId="0" borderId="0" xfId="0" applyFont="1" applyFill="1" applyBorder="1"/>
    <xf numFmtId="2" fontId="10" fillId="0" borderId="0" xfId="0" applyNumberFormat="1" applyFont="1" applyFill="1" applyBorder="1"/>
    <xf numFmtId="4" fontId="10" fillId="0" borderId="0" xfId="0" applyNumberFormat="1" applyFont="1" applyFill="1" applyBorder="1"/>
    <xf numFmtId="164" fontId="10" fillId="0" borderId="0" xfId="0" applyNumberFormat="1" applyFont="1" applyFill="1" applyBorder="1"/>
    <xf numFmtId="0" fontId="12" fillId="0" borderId="0" xfId="0" applyFont="1" applyFill="1" applyBorder="1"/>
    <xf numFmtId="0" fontId="10" fillId="0" borderId="5" xfId="0" applyFont="1" applyFill="1" applyBorder="1"/>
    <xf numFmtId="0" fontId="11" fillId="0" borderId="4" xfId="0" applyFont="1" applyFill="1" applyBorder="1"/>
    <xf numFmtId="0" fontId="11" fillId="0" borderId="0" xfId="0" applyFont="1" applyFill="1" applyBorder="1"/>
    <xf numFmtId="0" fontId="11" fillId="0" borderId="5" xfId="0" applyFont="1" applyFill="1" applyBorder="1"/>
    <xf numFmtId="0" fontId="10" fillId="0" borderId="0" xfId="0" applyFont="1" applyFill="1" applyBorder="1"/>
    <xf numFmtId="2" fontId="11" fillId="0" borderId="0" xfId="0" applyNumberFormat="1" applyFont="1" applyFill="1" applyBorder="1"/>
    <xf numFmtId="0" fontId="2" fillId="0" borderId="0" xfId="0" applyFont="1" applyFill="1" applyBorder="1"/>
    <xf numFmtId="164" fontId="11" fillId="0" borderId="0" xfId="0" applyNumberFormat="1" applyFont="1" applyFill="1" applyBorder="1"/>
    <xf numFmtId="0" fontId="2" fillId="0" borderId="5" xfId="0" applyFont="1" applyFill="1" applyBorder="1"/>
    <xf numFmtId="0" fontId="0" fillId="0" borderId="0" xfId="0" applyBorder="1"/>
    <xf numFmtId="0" fontId="0" fillId="0" borderId="5" xfId="0" applyBorder="1"/>
    <xf numFmtId="0" fontId="3" fillId="0" borderId="0" xfId="0" applyFont="1" applyFill="1" applyBorder="1"/>
    <xf numFmtId="164" fontId="3" fillId="0" borderId="0" xfId="0" applyNumberFormat="1" applyFont="1" applyFill="1" applyBorder="1"/>
    <xf numFmtId="2" fontId="2" fillId="0" borderId="0" xfId="0" applyNumberFormat="1" applyFont="1" applyFill="1" applyBorder="1"/>
    <xf numFmtId="0" fontId="1" fillId="0" borderId="0" xfId="0" applyFont="1" applyFill="1" applyBorder="1" applyAlignment="1">
      <alignment horizontal="left" wrapText="1"/>
    </xf>
    <xf numFmtId="0" fontId="13" fillId="0" borderId="0" xfId="0" applyFont="1" applyFill="1" applyBorder="1"/>
    <xf numFmtId="0" fontId="3" fillId="0" borderId="0" xfId="0" applyFont="1" applyFill="1" applyBorder="1" applyAlignment="1">
      <alignment horizontal="left"/>
    </xf>
    <xf numFmtId="0" fontId="0" fillId="0" borderId="0" xfId="0" applyFill="1" applyBorder="1" applyAlignment="1">
      <alignment horizontal="left"/>
    </xf>
    <xf numFmtId="2" fontId="14" fillId="0" borderId="0" xfId="0" applyNumberFormat="1" applyFont="1" applyFill="1" applyBorder="1"/>
    <xf numFmtId="164" fontId="8" fillId="0" borderId="0" xfId="0" applyNumberFormat="1" applyFont="1" applyFill="1" applyBorder="1"/>
    <xf numFmtId="2" fontId="8" fillId="0" borderId="0" xfId="0" applyNumberFormat="1" applyFont="1" applyFill="1" applyBorder="1"/>
    <xf numFmtId="0" fontId="15" fillId="0" borderId="0" xfId="0" applyFont="1" applyFill="1" applyBorder="1"/>
    <xf numFmtId="164" fontId="15" fillId="0" borderId="0" xfId="0" applyNumberFormat="1" applyFont="1" applyFill="1" applyBorder="1"/>
    <xf numFmtId="2" fontId="15" fillId="0" borderId="0" xfId="0" applyNumberFormat="1" applyFont="1" applyFill="1" applyBorder="1"/>
    <xf numFmtId="0" fontId="3" fillId="0" borderId="4" xfId="0" applyFont="1" applyFill="1" applyBorder="1" applyAlignment="1">
      <alignment horizontal="left"/>
    </xf>
    <xf numFmtId="0" fontId="3" fillId="0" borderId="6" xfId="0" applyFont="1" applyFill="1" applyBorder="1" applyAlignment="1">
      <alignment horizontal="left"/>
    </xf>
    <xf numFmtId="0" fontId="3" fillId="0" borderId="7" xfId="0" applyFont="1" applyFill="1" applyBorder="1" applyAlignment="1">
      <alignment horizontal="left"/>
    </xf>
    <xf numFmtId="0" fontId="3" fillId="0" borderId="0" xfId="0" applyFont="1" applyFill="1" applyBorder="1" applyAlignment="1">
      <alignment horizontal="right"/>
    </xf>
    <xf numFmtId="164" fontId="13" fillId="0" borderId="0" xfId="0" applyNumberFormat="1" applyFont="1" applyFill="1" applyBorder="1"/>
    <xf numFmtId="0" fontId="0" fillId="0" borderId="0" xfId="0" applyFill="1" applyBorder="1" applyAlignment="1">
      <alignment horizontal="right"/>
    </xf>
    <xf numFmtId="0" fontId="13" fillId="0" borderId="0" xfId="0" applyFont="1" applyFill="1" applyBorder="1" applyAlignment="1">
      <alignment horizontal="left"/>
    </xf>
    <xf numFmtId="0" fontId="14" fillId="0" borderId="0" xfId="0" applyFont="1" applyFill="1" applyBorder="1"/>
    <xf numFmtId="4" fontId="14" fillId="0" borderId="0" xfId="0" applyNumberFormat="1" applyFont="1" applyFill="1" applyBorder="1"/>
    <xf numFmtId="164" fontId="14" fillId="0" borderId="0" xfId="0" applyNumberFormat="1" applyFont="1" applyFill="1" applyBorder="1"/>
    <xf numFmtId="0" fontId="10" fillId="0" borderId="0" xfId="0" applyFont="1" applyFill="1" applyBorder="1" applyAlignment="1">
      <alignment horizontal="left"/>
    </xf>
    <xf numFmtId="0" fontId="16" fillId="0" borderId="0" xfId="0" applyFont="1" applyFill="1" applyBorder="1"/>
    <xf numFmtId="164" fontId="17" fillId="0" borderId="0" xfId="0" applyNumberFormat="1" applyFont="1" applyFill="1" applyBorder="1"/>
    <xf numFmtId="0" fontId="17" fillId="0" borderId="0" xfId="0" applyFont="1" applyFill="1" applyBorder="1"/>
    <xf numFmtId="0" fontId="0" fillId="0" borderId="9" xfId="0" applyBorder="1" applyAlignment="1">
      <alignment horizontal="center"/>
    </xf>
    <xf numFmtId="0" fontId="0" fillId="0" borderId="10" xfId="0" applyBorder="1" applyAlignment="1">
      <alignment horizontal="center"/>
    </xf>
    <xf numFmtId="0" fontId="0" fillId="0" borderId="10" xfId="0" applyFill="1"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3" xfId="0" applyFill="1" applyBorder="1" applyAlignment="1">
      <alignment horizontal="center"/>
    </xf>
    <xf numFmtId="0" fontId="0" fillId="0" borderId="1" xfId="0" applyBorder="1"/>
    <xf numFmtId="0" fontId="10" fillId="0" borderId="4" xfId="0" applyFont="1" applyBorder="1"/>
    <xf numFmtId="0" fontId="0" fillId="0" borderId="4" xfId="0" applyBorder="1"/>
    <xf numFmtId="0" fontId="10" fillId="0" borderId="0" xfId="0" applyFont="1"/>
    <xf numFmtId="0" fontId="10" fillId="0" borderId="6" xfId="0" applyFont="1" applyBorder="1"/>
    <xf numFmtId="0" fontId="0" fillId="0" borderId="2" xfId="0" applyBorder="1"/>
    <xf numFmtId="0" fontId="10" fillId="0" borderId="1" xfId="0" applyFont="1" applyBorder="1"/>
    <xf numFmtId="164" fontId="0" fillId="0" borderId="0" xfId="0" applyNumberFormat="1"/>
    <xf numFmtId="0" fontId="1" fillId="0" borderId="0" xfId="0" applyFont="1"/>
    <xf numFmtId="0" fontId="0" fillId="0" borderId="0" xfId="0" applyAlignment="1">
      <alignment vertical="top"/>
    </xf>
    <xf numFmtId="164" fontId="1" fillId="0" borderId="0" xfId="0" applyNumberFormat="1" applyFont="1" applyBorder="1" applyAlignment="1">
      <alignment horizontal="left"/>
    </xf>
    <xf numFmtId="1" fontId="1" fillId="0" borderId="0" xfId="0" applyNumberFormat="1" applyFont="1" applyBorder="1" applyAlignment="1">
      <alignment horizontal="left"/>
    </xf>
    <xf numFmtId="164" fontId="2" fillId="0" borderId="0" xfId="0" applyNumberFormat="1" applyFont="1" applyBorder="1" applyAlignment="1">
      <alignment horizontal="left"/>
    </xf>
    <xf numFmtId="0" fontId="0" fillId="3" borderId="4" xfId="0" applyFill="1" applyBorder="1"/>
    <xf numFmtId="0" fontId="0" fillId="3" borderId="0" xfId="0" applyFill="1"/>
    <xf numFmtId="0" fontId="0" fillId="3" borderId="5" xfId="0" applyFill="1" applyBorder="1"/>
    <xf numFmtId="0" fontId="0" fillId="3" borderId="6" xfId="0" applyFill="1" applyBorder="1"/>
    <xf numFmtId="0" fontId="0" fillId="3" borderId="7" xfId="0" applyFill="1" applyBorder="1"/>
    <xf numFmtId="0" fontId="0" fillId="3" borderId="8" xfId="0" applyFill="1" applyBorder="1"/>
    <xf numFmtId="166" fontId="0" fillId="3" borderId="0" xfId="0" applyNumberFormat="1" applyFill="1" applyBorder="1"/>
    <xf numFmtId="166" fontId="0" fillId="3" borderId="5" xfId="0" applyNumberFormat="1" applyFill="1" applyBorder="1"/>
    <xf numFmtId="166" fontId="0" fillId="3" borderId="7" xfId="0" applyNumberFormat="1" applyFill="1" applyBorder="1"/>
    <xf numFmtId="166" fontId="0" fillId="3" borderId="8" xfId="0" applyNumberFormat="1" applyFill="1" applyBorder="1"/>
    <xf numFmtId="166" fontId="0" fillId="0" borderId="0" xfId="0" applyNumberFormat="1" applyBorder="1"/>
    <xf numFmtId="166" fontId="0" fillId="0" borderId="5" xfId="0" applyNumberFormat="1" applyBorder="1"/>
    <xf numFmtId="166" fontId="10" fillId="0" borderId="0" xfId="0" applyNumberFormat="1" applyFont="1" applyBorder="1"/>
    <xf numFmtId="166" fontId="10" fillId="0" borderId="5" xfId="0" applyNumberFormat="1" applyFont="1" applyBorder="1"/>
    <xf numFmtId="166" fontId="10" fillId="0" borderId="7" xfId="0" applyNumberFormat="1" applyFont="1" applyBorder="1"/>
    <xf numFmtId="166" fontId="10" fillId="0" borderId="8" xfId="0" applyNumberFormat="1" applyFont="1" applyBorder="1"/>
    <xf numFmtId="0" fontId="0" fillId="3" borderId="0" xfId="0" applyFill="1" applyAlignment="1"/>
    <xf numFmtId="0" fontId="0" fillId="0" borderId="6" xfId="0" applyBorder="1" applyAlignment="1">
      <alignment wrapText="1"/>
    </xf>
    <xf numFmtId="166" fontId="10" fillId="2" borderId="0" xfId="0" applyNumberFormat="1" applyFont="1" applyFill="1" applyBorder="1"/>
    <xf numFmtId="166" fontId="10" fillId="2" borderId="5" xfId="0" applyNumberFormat="1" applyFont="1" applyFill="1" applyBorder="1"/>
    <xf numFmtId="166" fontId="10" fillId="2" borderId="7" xfId="0" applyNumberFormat="1" applyFont="1" applyFill="1" applyBorder="1"/>
    <xf numFmtId="166" fontId="10" fillId="2" borderId="8" xfId="0" applyNumberFormat="1" applyFont="1" applyFill="1" applyBorder="1"/>
    <xf numFmtId="9" fontId="0" fillId="0" borderId="0" xfId="1" applyNumberFormat="1" applyFont="1"/>
    <xf numFmtId="0" fontId="1" fillId="2" borderId="0" xfId="0" applyFont="1" applyFill="1" applyBorder="1"/>
    <xf numFmtId="164" fontId="3" fillId="2" borderId="0" xfId="0" applyNumberFormat="1" applyFont="1" applyFill="1" applyBorder="1" applyAlignment="1">
      <alignment horizontal="center"/>
    </xf>
    <xf numFmtId="1" fontId="0" fillId="3" borderId="5" xfId="0" applyNumberFormat="1" applyFill="1" applyBorder="1" applyAlignment="1">
      <alignment horizontal="center"/>
    </xf>
    <xf numFmtId="164" fontId="0" fillId="0" borderId="7" xfId="0" applyNumberFormat="1" applyBorder="1" applyAlignment="1">
      <alignment horizontal="center"/>
    </xf>
    <xf numFmtId="1" fontId="0" fillId="0" borderId="7" xfId="0" applyNumberFormat="1" applyBorder="1" applyAlignment="1">
      <alignment horizontal="center"/>
    </xf>
    <xf numFmtId="164" fontId="3" fillId="2" borderId="7" xfId="0" applyNumberFormat="1" applyFont="1" applyFill="1" applyBorder="1" applyAlignment="1">
      <alignment horizontal="center"/>
    </xf>
    <xf numFmtId="1" fontId="0" fillId="3" borderId="8" xfId="0" applyNumberFormat="1" applyFill="1" applyBorder="1" applyAlignment="1">
      <alignment horizontal="center"/>
    </xf>
    <xf numFmtId="164" fontId="1" fillId="0" borderId="17" xfId="0" applyNumberFormat="1" applyFont="1" applyBorder="1" applyAlignment="1">
      <alignment horizontal="center" wrapText="1"/>
    </xf>
    <xf numFmtId="1" fontId="1" fillId="0" borderId="17" xfId="0" applyNumberFormat="1" applyFont="1" applyBorder="1" applyAlignment="1">
      <alignment horizontal="center" wrapText="1"/>
    </xf>
    <xf numFmtId="164" fontId="2" fillId="0" borderId="17" xfId="0" applyNumberFormat="1" applyFont="1" applyBorder="1" applyAlignment="1">
      <alignment horizontal="center" wrapText="1"/>
    </xf>
    <xf numFmtId="1" fontId="1" fillId="0" borderId="18" xfId="0" applyNumberFormat="1" applyFont="1" applyBorder="1" applyAlignment="1">
      <alignment horizontal="center" wrapText="1"/>
    </xf>
    <xf numFmtId="0" fontId="1" fillId="0" borderId="15" xfId="0" applyFont="1" applyBorder="1" applyAlignment="1">
      <alignment horizontal="center" wrapText="1"/>
    </xf>
    <xf numFmtId="0" fontId="4" fillId="0" borderId="19" xfId="0" applyFont="1" applyBorder="1" applyAlignment="1"/>
    <xf numFmtId="0" fontId="4" fillId="0" borderId="20" xfId="0" applyFont="1" applyBorder="1" applyAlignment="1"/>
    <xf numFmtId="0" fontId="4" fillId="3" borderId="0" xfId="0" applyFont="1" applyFill="1" applyBorder="1" applyAlignment="1">
      <alignment horizontal="center"/>
    </xf>
    <xf numFmtId="2" fontId="4" fillId="0" borderId="0" xfId="0" applyNumberFormat="1" applyFont="1" applyBorder="1" applyAlignment="1">
      <alignment horizontal="center"/>
    </xf>
    <xf numFmtId="2" fontId="0" fillId="3" borderId="0" xfId="0" applyNumberFormat="1" applyFill="1" applyBorder="1" applyAlignment="1">
      <alignment horizontal="center"/>
    </xf>
    <xf numFmtId="0" fontId="0" fillId="3" borderId="0" xfId="0" applyFill="1" applyBorder="1" applyAlignment="1">
      <alignment horizontal="center"/>
    </xf>
    <xf numFmtId="165" fontId="0" fillId="3" borderId="0" xfId="0" applyNumberFormat="1" applyFill="1" applyBorder="1" applyAlignment="1">
      <alignment horizontal="center"/>
    </xf>
    <xf numFmtId="0" fontId="4" fillId="3" borderId="7" xfId="0" applyFont="1" applyFill="1" applyBorder="1" applyAlignment="1">
      <alignment horizontal="center"/>
    </xf>
    <xf numFmtId="2" fontId="4" fillId="0" borderId="7" xfId="0" applyNumberFormat="1" applyFont="1" applyBorder="1" applyAlignment="1">
      <alignment horizontal="center"/>
    </xf>
    <xf numFmtId="2" fontId="0" fillId="3" borderId="7" xfId="0" applyNumberFormat="1" applyFill="1" applyBorder="1" applyAlignment="1">
      <alignment horizontal="center"/>
    </xf>
    <xf numFmtId="0" fontId="0" fillId="3" borderId="7" xfId="0" applyFill="1" applyBorder="1" applyAlignment="1">
      <alignment horizontal="center"/>
    </xf>
    <xf numFmtId="0" fontId="11" fillId="0" borderId="4" xfId="0" applyFont="1" applyFill="1" applyBorder="1" applyAlignment="1">
      <alignment horizontal="center"/>
    </xf>
    <xf numFmtId="0" fontId="11" fillId="0" borderId="0" xfId="0" applyFont="1" applyFill="1" applyBorder="1" applyAlignment="1">
      <alignment horizontal="center"/>
    </xf>
    <xf numFmtId="0" fontId="11" fillId="0" borderId="5" xfId="0" applyFont="1" applyFill="1" applyBorder="1" applyAlignment="1">
      <alignment horizontal="center"/>
    </xf>
    <xf numFmtId="4" fontId="11" fillId="0" borderId="4" xfId="0" applyNumberFormat="1" applyFont="1" applyFill="1" applyBorder="1" applyAlignment="1">
      <alignment horizontal="center"/>
    </xf>
    <xf numFmtId="164" fontId="11" fillId="0" borderId="5" xfId="0" applyNumberFormat="1" applyFont="1" applyFill="1" applyBorder="1" applyAlignment="1">
      <alignment horizontal="center"/>
    </xf>
    <xf numFmtId="0" fontId="0" fillId="3" borderId="4" xfId="0" applyFill="1" applyBorder="1" applyAlignment="1">
      <alignment horizontal="center"/>
    </xf>
    <xf numFmtId="165" fontId="10" fillId="0" borderId="4" xfId="0" applyNumberFormat="1" applyFont="1" applyFill="1" applyBorder="1" applyAlignment="1">
      <alignment horizontal="center"/>
    </xf>
    <xf numFmtId="165" fontId="10" fillId="0" borderId="0" xfId="0" applyNumberFormat="1" applyFont="1" applyFill="1" applyBorder="1" applyAlignment="1">
      <alignment horizontal="center"/>
    </xf>
    <xf numFmtId="165" fontId="10" fillId="0" borderId="5" xfId="0" applyNumberFormat="1" applyFont="1" applyFill="1" applyBorder="1" applyAlignment="1">
      <alignment horizontal="center"/>
    </xf>
    <xf numFmtId="0" fontId="3" fillId="3" borderId="4" xfId="0" applyFont="1" applyFill="1" applyBorder="1" applyAlignment="1">
      <alignment horizontal="center"/>
    </xf>
    <xf numFmtId="0" fontId="3" fillId="3" borderId="0" xfId="0" applyFont="1" applyFill="1" applyBorder="1" applyAlignment="1">
      <alignment horizontal="center"/>
    </xf>
    <xf numFmtId="0" fontId="0" fillId="3" borderId="6" xfId="0" applyFill="1" applyBorder="1" applyAlignment="1">
      <alignment horizontal="center"/>
    </xf>
    <xf numFmtId="165" fontId="10" fillId="0" borderId="7" xfId="0" applyNumberFormat="1" applyFont="1" applyFill="1" applyBorder="1" applyAlignment="1">
      <alignment horizontal="center"/>
    </xf>
    <xf numFmtId="165" fontId="10" fillId="0" borderId="6" xfId="0" applyNumberFormat="1" applyFont="1" applyFill="1" applyBorder="1" applyAlignment="1">
      <alignment horizontal="center"/>
    </xf>
    <xf numFmtId="165" fontId="10" fillId="0" borderId="8" xfId="0" applyNumberFormat="1" applyFont="1" applyFill="1" applyBorder="1" applyAlignment="1">
      <alignment horizontal="center"/>
    </xf>
    <xf numFmtId="165" fontId="3" fillId="3" borderId="0" xfId="0" applyNumberFormat="1" applyFont="1" applyFill="1" applyBorder="1" applyAlignment="1">
      <alignment horizontal="center"/>
    </xf>
    <xf numFmtId="164" fontId="10" fillId="3" borderId="0" xfId="0" applyNumberFormat="1" applyFont="1" applyFill="1" applyBorder="1" applyAlignment="1">
      <alignment horizontal="center"/>
    </xf>
    <xf numFmtId="0" fontId="10" fillId="3" borderId="5" xfId="0" applyFont="1" applyFill="1" applyBorder="1" applyAlignment="1">
      <alignment horizontal="center"/>
    </xf>
    <xf numFmtId="164" fontId="3" fillId="3" borderId="0" xfId="0" applyNumberFormat="1" applyFont="1" applyFill="1" applyBorder="1" applyAlignment="1">
      <alignment horizontal="center"/>
    </xf>
    <xf numFmtId="0" fontId="3" fillId="3" borderId="5" xfId="0" applyFont="1" applyFill="1" applyBorder="1" applyAlignment="1">
      <alignment horizontal="center"/>
    </xf>
    <xf numFmtId="165" fontId="3" fillId="3" borderId="7" xfId="0" applyNumberFormat="1" applyFont="1" applyFill="1" applyBorder="1" applyAlignment="1">
      <alignment horizontal="center"/>
    </xf>
    <xf numFmtId="0" fontId="3" fillId="3" borderId="7" xfId="0" applyFont="1" applyFill="1" applyBorder="1" applyAlignment="1">
      <alignment horizontal="center"/>
    </xf>
    <xf numFmtId="164" fontId="10" fillId="3" borderId="7" xfId="0" applyNumberFormat="1" applyFont="1" applyFill="1" applyBorder="1" applyAlignment="1">
      <alignment horizontal="center"/>
    </xf>
    <xf numFmtId="0" fontId="10" fillId="3" borderId="8" xfId="0" applyFont="1" applyFill="1" applyBorder="1" applyAlignment="1">
      <alignment horizontal="center"/>
    </xf>
    <xf numFmtId="166" fontId="0" fillId="3" borderId="0" xfId="0" applyNumberFormat="1" applyFill="1" applyBorder="1" applyAlignment="1">
      <alignment horizontal="center"/>
    </xf>
    <xf numFmtId="166" fontId="0" fillId="3" borderId="7" xfId="0" applyNumberFormat="1" applyFill="1" applyBorder="1" applyAlignment="1">
      <alignment horizontal="center"/>
    </xf>
    <xf numFmtId="0" fontId="0" fillId="0" borderId="19" xfId="0" applyFill="1" applyBorder="1" applyAlignment="1">
      <alignment horizontal="left"/>
    </xf>
    <xf numFmtId="0" fontId="3" fillId="0" borderId="19" xfId="0" applyFont="1" applyFill="1" applyBorder="1" applyAlignment="1">
      <alignment horizontal="left"/>
    </xf>
    <xf numFmtId="0" fontId="0" fillId="0" borderId="20" xfId="0" applyFill="1" applyBorder="1" applyAlignment="1">
      <alignment horizontal="left"/>
    </xf>
    <xf numFmtId="0" fontId="11" fillId="0" borderId="19" xfId="0" applyFont="1" applyFill="1" applyBorder="1"/>
    <xf numFmtId="0" fontId="10" fillId="0" borderId="15" xfId="0" applyFont="1" applyFill="1" applyBorder="1"/>
    <xf numFmtId="0" fontId="0" fillId="0" borderId="9" xfId="0" applyFill="1" applyBorder="1" applyAlignment="1">
      <alignment horizontal="center"/>
    </xf>
    <xf numFmtId="0" fontId="0" fillId="0" borderId="12" xfId="0" applyFill="1" applyBorder="1" applyAlignment="1">
      <alignment horizontal="center"/>
    </xf>
    <xf numFmtId="0" fontId="1" fillId="0" borderId="0" xfId="0" applyFont="1" applyFill="1" applyBorder="1" applyAlignment="1"/>
    <xf numFmtId="165" fontId="10" fillId="2" borderId="5" xfId="0" applyNumberFormat="1" applyFont="1" applyFill="1" applyBorder="1" applyAlignment="1">
      <alignment horizontal="center"/>
    </xf>
    <xf numFmtId="4" fontId="10" fillId="2" borderId="4" xfId="0" applyNumberFormat="1" applyFont="1" applyFill="1" applyBorder="1" applyAlignment="1">
      <alignment horizontal="center"/>
    </xf>
    <xf numFmtId="164" fontId="10" fillId="2" borderId="5" xfId="0" applyNumberFormat="1" applyFont="1" applyFill="1" applyBorder="1" applyAlignment="1">
      <alignment horizontal="center"/>
    </xf>
    <xf numFmtId="165" fontId="10" fillId="2" borderId="8" xfId="0" applyNumberFormat="1" applyFont="1" applyFill="1" applyBorder="1" applyAlignment="1">
      <alignment horizontal="center"/>
    </xf>
    <xf numFmtId="4" fontId="10" fillId="2" borderId="6" xfId="0" applyNumberFormat="1" applyFont="1" applyFill="1" applyBorder="1" applyAlignment="1">
      <alignment horizontal="center"/>
    </xf>
    <xf numFmtId="164" fontId="10" fillId="2" borderId="8" xfId="0" applyNumberFormat="1" applyFont="1" applyFill="1" applyBorder="1" applyAlignment="1">
      <alignment horizontal="center"/>
    </xf>
    <xf numFmtId="165" fontId="3" fillId="0" borderId="0" xfId="0" applyNumberFormat="1" applyFont="1" applyFill="1" applyBorder="1" applyAlignment="1">
      <alignment horizontal="left"/>
    </xf>
    <xf numFmtId="165" fontId="3" fillId="0" borderId="7" xfId="0" applyNumberFormat="1" applyFont="1" applyFill="1" applyBorder="1" applyAlignment="1">
      <alignment horizontal="left"/>
    </xf>
    <xf numFmtId="166" fontId="3" fillId="0" borderId="0" xfId="0" applyNumberFormat="1" applyFont="1" applyFill="1" applyBorder="1"/>
    <xf numFmtId="166" fontId="3" fillId="0" borderId="7" xfId="0" applyNumberFormat="1" applyFont="1" applyFill="1" applyBorder="1"/>
    <xf numFmtId="166" fontId="10" fillId="0" borderId="8" xfId="0" applyNumberFormat="1" applyFont="1" applyFill="1" applyBorder="1"/>
    <xf numFmtId="0" fontId="1" fillId="0" borderId="0" xfId="0" applyFont="1" applyFill="1" applyBorder="1" applyAlignment="1">
      <alignment horizontal="left"/>
    </xf>
    <xf numFmtId="164" fontId="0" fillId="0" borderId="0" xfId="0" applyNumberFormat="1" applyFill="1"/>
    <xf numFmtId="0" fontId="19" fillId="0" borderId="0" xfId="0" applyFont="1"/>
    <xf numFmtId="1" fontId="0" fillId="0" borderId="2" xfId="0" applyNumberFormat="1" applyBorder="1"/>
    <xf numFmtId="164" fontId="0" fillId="0" borderId="0" xfId="0" applyNumberFormat="1" applyBorder="1"/>
    <xf numFmtId="1" fontId="0" fillId="0" borderId="0" xfId="0" applyNumberFormat="1" applyBorder="1"/>
    <xf numFmtId="11" fontId="0" fillId="0" borderId="0" xfId="0" applyNumberFormat="1" applyBorder="1"/>
    <xf numFmtId="164" fontId="0" fillId="0" borderId="3" xfId="0" applyNumberFormat="1" applyBorder="1"/>
    <xf numFmtId="2" fontId="0" fillId="0" borderId="5" xfId="0" applyNumberFormat="1" applyBorder="1"/>
    <xf numFmtId="0" fontId="1" fillId="0" borderId="4" xfId="0" applyFont="1" applyBorder="1"/>
    <xf numFmtId="0" fontId="1" fillId="0" borderId="6" xfId="0" applyFont="1" applyBorder="1"/>
    <xf numFmtId="11" fontId="1" fillId="2" borderId="0" xfId="0" applyNumberFormat="1" applyFont="1" applyFill="1" applyBorder="1"/>
    <xf numFmtId="164" fontId="1" fillId="2" borderId="7" xfId="0" applyNumberFormat="1" applyFont="1" applyFill="1" applyBorder="1"/>
    <xf numFmtId="9" fontId="0" fillId="3" borderId="5" xfId="1" applyFont="1" applyFill="1" applyBorder="1"/>
    <xf numFmtId="164" fontId="0" fillId="0" borderId="2" xfId="0" applyNumberFormat="1" applyBorder="1"/>
    <xf numFmtId="167" fontId="0" fillId="3" borderId="5" xfId="1" applyNumberFormat="1" applyFont="1" applyFill="1" applyBorder="1"/>
    <xf numFmtId="1" fontId="1" fillId="2" borderId="7" xfId="0" applyNumberFormat="1" applyFont="1" applyFill="1" applyBorder="1"/>
    <xf numFmtId="166" fontId="0" fillId="4" borderId="0" xfId="0" applyNumberFormat="1" applyFill="1" applyBorder="1"/>
    <xf numFmtId="166" fontId="0" fillId="4" borderId="5" xfId="0" applyNumberFormat="1" applyFill="1" applyBorder="1"/>
    <xf numFmtId="166" fontId="0" fillId="4" borderId="7" xfId="0" applyNumberFormat="1" applyFill="1" applyBorder="1"/>
    <xf numFmtId="166" fontId="0" fillId="4" borderId="8" xfId="0" applyNumberFormat="1" applyFill="1" applyBorder="1"/>
    <xf numFmtId="0" fontId="13" fillId="4" borderId="0" xfId="0" applyFont="1" applyFill="1" applyBorder="1"/>
    <xf numFmtId="0" fontId="7" fillId="3" borderId="0" xfId="0" applyFont="1" applyFill="1" applyBorder="1" applyAlignment="1"/>
    <xf numFmtId="0" fontId="11" fillId="0" borderId="4" xfId="0" applyFont="1" applyBorder="1"/>
    <xf numFmtId="0" fontId="1" fillId="0" borderId="5" xfId="0" applyFont="1" applyBorder="1"/>
    <xf numFmtId="0" fontId="0" fillId="0" borderId="1" xfId="0" applyFont="1" applyBorder="1"/>
    <xf numFmtId="0" fontId="1" fillId="0" borderId="2" xfId="0" applyFont="1" applyBorder="1"/>
    <xf numFmtId="0" fontId="1" fillId="0" borderId="3" xfId="0" applyFont="1" applyBorder="1"/>
    <xf numFmtId="0" fontId="11" fillId="0" borderId="1" xfId="0" applyFont="1" applyBorder="1"/>
    <xf numFmtId="0" fontId="11" fillId="0" borderId="2" xfId="0" applyFont="1" applyBorder="1"/>
    <xf numFmtId="0" fontId="11" fillId="0" borderId="3" xfId="0" applyFont="1" applyBorder="1"/>
    <xf numFmtId="0" fontId="11" fillId="0" borderId="6" xfId="0" applyFont="1" applyBorder="1"/>
    <xf numFmtId="0" fontId="20" fillId="0" borderId="0" xfId="0" applyFont="1" applyFill="1" applyBorder="1"/>
    <xf numFmtId="0" fontId="21" fillId="0" borderId="0" xfId="0" applyFont="1" applyFill="1" applyBorder="1"/>
    <xf numFmtId="2" fontId="21" fillId="0" borderId="0" xfId="0" applyNumberFormat="1" applyFont="1" applyFill="1" applyBorder="1"/>
    <xf numFmtId="164" fontId="0" fillId="4" borderId="8" xfId="0" applyNumberFormat="1" applyFill="1" applyBorder="1"/>
    <xf numFmtId="0" fontId="0" fillId="4" borderId="0" xfId="0" applyFill="1"/>
    <xf numFmtId="0" fontId="22" fillId="0" borderId="0" xfId="0" applyFont="1" applyFill="1" applyBorder="1"/>
    <xf numFmtId="0" fontId="17" fillId="0" borderId="7" xfId="0" applyFont="1" applyBorder="1"/>
    <xf numFmtId="0" fontId="7" fillId="0" borderId="7" xfId="0" applyFont="1" applyBorder="1" applyAlignment="1">
      <alignment horizontal="center"/>
    </xf>
    <xf numFmtId="0" fontId="10" fillId="0" borderId="0" xfId="0" applyFont="1" applyFill="1" applyBorder="1" applyAlignment="1">
      <alignment horizontal="center"/>
    </xf>
    <xf numFmtId="168" fontId="1" fillId="2" borderId="0" xfId="0" applyNumberFormat="1" applyFont="1" applyFill="1" applyBorder="1"/>
    <xf numFmtId="164" fontId="1" fillId="2" borderId="0" xfId="0" applyNumberFormat="1" applyFont="1" applyFill="1" applyBorder="1"/>
    <xf numFmtId="0" fontId="0" fillId="0" borderId="11" xfId="0" applyBorder="1" applyAlignment="1">
      <alignment horizontal="center" vertical="center"/>
    </xf>
    <xf numFmtId="0" fontId="0" fillId="0" borderId="14" xfId="0" applyBorder="1" applyAlignment="1">
      <alignment horizontal="center" vertical="center"/>
    </xf>
    <xf numFmtId="0" fontId="0" fillId="0" borderId="3" xfId="0" applyBorder="1" applyAlignment="1">
      <alignment horizontal="center" vertical="center"/>
    </xf>
    <xf numFmtId="0" fontId="0" fillId="0" borderId="8" xfId="0" applyBorder="1" applyAlignment="1">
      <alignment horizontal="center" vertical="center"/>
    </xf>
    <xf numFmtId="0" fontId="1" fillId="0" borderId="1" xfId="0" applyFont="1" applyBorder="1" applyAlignment="1">
      <alignment horizontal="center"/>
    </xf>
    <xf numFmtId="0" fontId="1" fillId="0" borderId="3" xfId="0" applyFont="1" applyBorder="1" applyAlignment="1">
      <alignment horizontal="center"/>
    </xf>
    <xf numFmtId="0" fontId="1" fillId="0" borderId="2" xfId="0" applyFont="1" applyBorder="1" applyAlignment="1">
      <alignment horizontal="center"/>
    </xf>
    <xf numFmtId="1" fontId="0" fillId="0" borderId="3" xfId="0" applyNumberFormat="1" applyBorder="1" applyAlignment="1">
      <alignment horizontal="center" vertical="center"/>
    </xf>
    <xf numFmtId="1" fontId="0" fillId="0" borderId="8" xfId="0" applyNumberFormat="1" applyBorder="1" applyAlignment="1">
      <alignment horizontal="center" vertical="center"/>
    </xf>
    <xf numFmtId="0" fontId="2" fillId="0" borderId="16" xfId="0" applyFont="1" applyFill="1" applyBorder="1" applyAlignment="1">
      <alignment horizontal="center"/>
    </xf>
    <xf numFmtId="0" fontId="2" fillId="0" borderId="17" xfId="0" applyFont="1" applyFill="1" applyBorder="1" applyAlignment="1">
      <alignment horizontal="center"/>
    </xf>
    <xf numFmtId="0" fontId="2" fillId="0" borderId="18" xfId="0" applyFont="1" applyFill="1" applyBorder="1" applyAlignment="1">
      <alignment horizontal="center"/>
    </xf>
    <xf numFmtId="4" fontId="11" fillId="0" borderId="16" xfId="0" applyNumberFormat="1" applyFont="1" applyFill="1" applyBorder="1" applyAlignment="1">
      <alignment horizontal="center"/>
    </xf>
    <xf numFmtId="4" fontId="11" fillId="0" borderId="17" xfId="0" applyNumberFormat="1" applyFont="1" applyFill="1" applyBorder="1" applyAlignment="1">
      <alignment horizontal="center"/>
    </xf>
    <xf numFmtId="4" fontId="11" fillId="0" borderId="18" xfId="0" applyNumberFormat="1" applyFont="1" applyFill="1" applyBorder="1" applyAlignment="1">
      <alignment horizontal="center"/>
    </xf>
    <xf numFmtId="0" fontId="11" fillId="0" borderId="16" xfId="0" applyFont="1" applyFill="1" applyBorder="1" applyAlignment="1">
      <alignment horizontal="center"/>
    </xf>
    <xf numFmtId="0" fontId="11" fillId="0" borderId="17" xfId="0" applyFont="1" applyFill="1" applyBorder="1" applyAlignment="1">
      <alignment horizontal="center"/>
    </xf>
    <xf numFmtId="0" fontId="11" fillId="0" borderId="18" xfId="0" applyFont="1" applyFill="1" applyBorder="1" applyAlignment="1">
      <alignment horizontal="center"/>
    </xf>
    <xf numFmtId="0" fontId="10" fillId="0" borderId="17" xfId="0" applyFont="1" applyFill="1" applyBorder="1" applyAlignment="1">
      <alignment horizontal="center"/>
    </xf>
  </cellXfs>
  <cellStyles count="2">
    <cellStyle name="Normal" xfId="0" builtinId="0"/>
    <cellStyle name="Percent" xfId="1" builtinId="5"/>
  </cellStyles>
  <dxfs count="0"/>
  <tableStyles count="0" defaultTableStyle="TableStyleMedium2" defaultPivotStyle="PivotStyleLight16"/>
  <colors>
    <mruColors>
      <color rgb="FFC9FFE9"/>
      <color rgb="FF00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Calibration</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v>B6CA</c:v>
          </c:tx>
          <c:spPr>
            <a:ln w="25400" cap="rnd">
              <a:noFill/>
              <a:round/>
            </a:ln>
            <a:effectLst/>
          </c:spPr>
          <c:marker>
            <c:symbol val="circle"/>
            <c:size val="5"/>
            <c:spPr>
              <a:solidFill>
                <a:schemeClr val="accent3"/>
              </a:solidFill>
              <a:ln w="9525">
                <a:solidFill>
                  <a:schemeClr val="accent3"/>
                </a:solidFill>
              </a:ln>
              <a:effectLst/>
            </c:spPr>
          </c:marker>
          <c:trendline>
            <c:spPr>
              <a:ln w="19050" cap="rnd">
                <a:solidFill>
                  <a:schemeClr val="accent3"/>
                </a:solidFill>
                <a:prstDash val="sysDot"/>
              </a:ln>
              <a:effectLst/>
            </c:spPr>
            <c:trendlineType val="linear"/>
            <c:dispRSqr val="1"/>
            <c:dispEq val="1"/>
            <c:trendlineLbl>
              <c:layout>
                <c:manualLayout>
                  <c:x val="0.16231698203082739"/>
                  <c:y val="0.26972740510940585"/>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'BPCA Calibration'!$C$4:$C$11</c:f>
              <c:numCache>
                <c:formatCode>General</c:formatCode>
                <c:ptCount val="8"/>
                <c:pt idx="0">
                  <c:v>172.2321</c:v>
                </c:pt>
                <c:pt idx="1">
                  <c:v>68.540999999999997</c:v>
                </c:pt>
                <c:pt idx="2">
                  <c:v>35.4739</c:v>
                </c:pt>
                <c:pt idx="3">
                  <c:v>17.086400000000001</c:v>
                </c:pt>
                <c:pt idx="4">
                  <c:v>6.6368</c:v>
                </c:pt>
                <c:pt idx="5">
                  <c:v>3.2967</c:v>
                </c:pt>
                <c:pt idx="6">
                  <c:v>1.6184000000000001</c:v>
                </c:pt>
                <c:pt idx="7">
                  <c:v>0.92490000000000006</c:v>
                </c:pt>
              </c:numCache>
            </c:numRef>
          </c:xVal>
          <c:yVal>
            <c:numRef>
              <c:f>'BPCA Calibration'!$C$17:$C$24</c:f>
              <c:numCache>
                <c:formatCode>0.000</c:formatCode>
                <c:ptCount val="8"/>
                <c:pt idx="0">
                  <c:v>413.39100447146149</c:v>
                </c:pt>
                <c:pt idx="1">
                  <c:v>165.35640178858458</c:v>
                </c:pt>
                <c:pt idx="2">
                  <c:v>82.678200894292289</c:v>
                </c:pt>
                <c:pt idx="3">
                  <c:v>41.339100447146144</c:v>
                </c:pt>
                <c:pt idx="4">
                  <c:v>16.535640178858461</c:v>
                </c:pt>
                <c:pt idx="5">
                  <c:v>8.2678200894292306</c:v>
                </c:pt>
                <c:pt idx="6">
                  <c:v>4.1339100447146153</c:v>
                </c:pt>
                <c:pt idx="7">
                  <c:v>2.0669550223573077</c:v>
                </c:pt>
              </c:numCache>
            </c:numRef>
          </c:yVal>
          <c:smooth val="0"/>
          <c:extLst>
            <c:ext xmlns:c16="http://schemas.microsoft.com/office/drawing/2014/chart" uri="{C3380CC4-5D6E-409C-BE32-E72D297353CC}">
              <c16:uniqueId val="{00000000-98F9-4750-95D8-1CE2E80A33B9}"/>
            </c:ext>
          </c:extLst>
        </c:ser>
        <c:ser>
          <c:idx val="1"/>
          <c:order val="1"/>
          <c:tx>
            <c:v>B5CA</c:v>
          </c:tx>
          <c:spPr>
            <a:ln w="25400" cap="rnd">
              <a:noFill/>
              <a:round/>
            </a:ln>
            <a:effectLst/>
          </c:spPr>
          <c:marker>
            <c:symbol val="circle"/>
            <c:size val="5"/>
            <c:spPr>
              <a:solidFill>
                <a:schemeClr val="accent4"/>
              </a:solidFill>
              <a:ln w="9525">
                <a:solidFill>
                  <a:schemeClr val="accent4"/>
                </a:solidFill>
              </a:ln>
              <a:effectLst/>
            </c:spPr>
          </c:marker>
          <c:trendline>
            <c:spPr>
              <a:ln w="19050" cap="rnd">
                <a:solidFill>
                  <a:schemeClr val="accent4"/>
                </a:solidFill>
                <a:prstDash val="sysDot"/>
              </a:ln>
              <a:effectLst/>
            </c:spPr>
            <c:trendlineType val="linear"/>
            <c:dispRSqr val="1"/>
            <c:dispEq val="1"/>
            <c:trendlineLbl>
              <c:layout>
                <c:manualLayout>
                  <c:x val="-0.17998230648002778"/>
                  <c:y val="0.14655859202583119"/>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'BPCA Calibration'!$D$4:$D$11</c:f>
              <c:numCache>
                <c:formatCode>General</c:formatCode>
                <c:ptCount val="8"/>
                <c:pt idx="0">
                  <c:v>156.8946</c:v>
                </c:pt>
                <c:pt idx="1">
                  <c:v>62.115900000000003</c:v>
                </c:pt>
                <c:pt idx="2">
                  <c:v>31.213899999999999</c:v>
                </c:pt>
                <c:pt idx="3">
                  <c:v>15.383800000000001</c:v>
                </c:pt>
                <c:pt idx="4">
                  <c:v>5.8193000000000001</c:v>
                </c:pt>
                <c:pt idx="5">
                  <c:v>2.7309000000000001</c:v>
                </c:pt>
                <c:pt idx="6">
                  <c:v>1.2685</c:v>
                </c:pt>
                <c:pt idx="7">
                  <c:v>0.74960000000000004</c:v>
                </c:pt>
              </c:numCache>
            </c:numRef>
          </c:xVal>
          <c:yVal>
            <c:numRef>
              <c:f>'BPCA Calibration'!$D$17:$D$24</c:f>
              <c:numCache>
                <c:formatCode>0.000</c:formatCode>
                <c:ptCount val="8"/>
                <c:pt idx="0">
                  <c:v>456.73463911993559</c:v>
                </c:pt>
                <c:pt idx="1">
                  <c:v>182.69385564797423</c:v>
                </c:pt>
                <c:pt idx="2">
                  <c:v>91.346927823987116</c:v>
                </c:pt>
                <c:pt idx="3">
                  <c:v>45.673463911993558</c:v>
                </c:pt>
                <c:pt idx="4">
                  <c:v>18.269385564797425</c:v>
                </c:pt>
                <c:pt idx="5">
                  <c:v>9.1346927823987123</c:v>
                </c:pt>
                <c:pt idx="6">
                  <c:v>4.5673463911993561</c:v>
                </c:pt>
                <c:pt idx="7">
                  <c:v>2.2836731955996781</c:v>
                </c:pt>
              </c:numCache>
            </c:numRef>
          </c:yVal>
          <c:smooth val="0"/>
          <c:extLst>
            <c:ext xmlns:c16="http://schemas.microsoft.com/office/drawing/2014/chart" uri="{C3380CC4-5D6E-409C-BE32-E72D297353CC}">
              <c16:uniqueId val="{00000001-98F9-4750-95D8-1CE2E80A33B9}"/>
            </c:ext>
          </c:extLst>
        </c:ser>
        <c:dLbls>
          <c:showLegendKey val="0"/>
          <c:showVal val="0"/>
          <c:showCatName val="0"/>
          <c:showSerName val="0"/>
          <c:showPercent val="0"/>
          <c:showBubbleSize val="0"/>
        </c:dLbls>
        <c:axId val="1490473199"/>
        <c:axId val="1483532543"/>
      </c:scatterChart>
      <c:valAx>
        <c:axId val="149047319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Peak Area</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3532543"/>
        <c:crosses val="autoZero"/>
        <c:crossBetween val="midCat"/>
      </c:valAx>
      <c:valAx>
        <c:axId val="1483532543"/>
        <c:scaling>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100" b="0" i="0" baseline="0">
                    <a:effectLst/>
                  </a:rPr>
                  <a:t>[BPCA] (uM)</a:t>
                </a:r>
                <a:endParaRPr lang="en-US" sz="600">
                  <a:effectLst/>
                </a:endParaRP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90473199"/>
        <c:crosses val="autoZero"/>
        <c:crossBetween val="midCat"/>
        <c:majorUnit val="100"/>
      </c:valAx>
      <c:spPr>
        <a:noFill/>
        <a:ln>
          <a:noFill/>
        </a:ln>
        <a:effectLst/>
      </c:spPr>
    </c:plotArea>
    <c:legend>
      <c:legendPos val="r"/>
      <c:legendEntry>
        <c:idx val="2"/>
        <c:delete val="1"/>
      </c:legendEntry>
      <c:legendEntry>
        <c:idx val="3"/>
        <c:delete val="1"/>
      </c:legendEntry>
      <c:layout>
        <c:manualLayout>
          <c:xMode val="edge"/>
          <c:yMode val="edge"/>
          <c:x val="0.69949808651912337"/>
          <c:y val="0.6442952744267425"/>
          <c:w val="0.2330980278724355"/>
          <c:h val="0.14634246269466955"/>
        </c:manualLayout>
      </c:layout>
      <c:overlay val="1"/>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19050"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9525</xdr:colOff>
      <xdr:row>27</xdr:row>
      <xdr:rowOff>190498</xdr:rowOff>
    </xdr:from>
    <xdr:to>
      <xdr:col>14</xdr:col>
      <xdr:colOff>466725</xdr:colOff>
      <xdr:row>42</xdr:row>
      <xdr:rowOff>44824</xdr:rowOff>
    </xdr:to>
    <xdr:sp macro="" textlink="">
      <xdr:nvSpPr>
        <xdr:cNvPr id="2" name="TextBox 1">
          <a:extLst>
            <a:ext uri="{FF2B5EF4-FFF2-40B4-BE49-F238E27FC236}">
              <a16:creationId xmlns:a16="http://schemas.microsoft.com/office/drawing/2014/main" id="{368248B6-8748-48DD-A9EC-843C567CB693}"/>
            </a:ext>
          </a:extLst>
        </xdr:cNvPr>
        <xdr:cNvSpPr txBox="1"/>
      </xdr:nvSpPr>
      <xdr:spPr>
        <a:xfrm>
          <a:off x="7046819" y="5367616"/>
          <a:ext cx="5275730" cy="2734237"/>
        </a:xfrm>
        <a:prstGeom prst="rect">
          <a:avLst/>
        </a:prstGeom>
        <a:solidFill>
          <a:schemeClr val="lt1"/>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Important Disclaimer:</a:t>
          </a:r>
        </a:p>
        <a:p>
          <a:endParaRPr lang="en-US" sz="1100" b="1"/>
        </a:p>
        <a:p>
          <a:r>
            <a:rPr lang="en-US" sz="1100" b="1"/>
            <a:t>The calculations represented here are estimates</a:t>
          </a:r>
          <a:r>
            <a:rPr lang="en-US" sz="1100"/>
            <a:t>. B6CA slope and intercept values will change slightly with each run and volume of methanol passed through the PPL columns will vary from sample to sample. We have used B6CA peak areas that are approximately equivalent to 20uM; a conservative lower concentration for robust DBC quantification. </a:t>
          </a:r>
          <a:r>
            <a:rPr lang="en-US" sz="1100" baseline="0">
              <a:solidFill>
                <a:schemeClr val="dk1"/>
              </a:solidFill>
              <a:effectLst/>
              <a:latin typeface="+mn-lt"/>
              <a:ea typeface="+mn-ea"/>
              <a:cs typeface="+mn-cs"/>
            </a:rPr>
            <a:t>This calculation assumes that all SPE-DOC will be oxidized.</a:t>
          </a:r>
          <a:r>
            <a:rPr lang="en-US" sz="1100"/>
            <a:t> </a:t>
          </a:r>
        </a:p>
        <a:p>
          <a:endParaRPr lang="en-US" sz="1100"/>
        </a:p>
        <a:p>
          <a:r>
            <a:rPr lang="en-US" sz="1100"/>
            <a:t>For finding</a:t>
          </a:r>
          <a:r>
            <a:rPr lang="en-US" sz="1100" baseline="0"/>
            <a:t> the estimated minimum sample volume necessary for DBC quantification, you need to know or estimate the following values: </a:t>
          </a:r>
          <a:r>
            <a:rPr lang="en-US" sz="1100" b="1" baseline="0"/>
            <a:t>the ratio of B6CA to B5CA, the ratio of DBC to DOC, the solid phase extraction efficiency, and the DOC concentration</a:t>
          </a:r>
          <a:r>
            <a:rPr lang="en-US" sz="1100" baseline="0"/>
            <a:t>. To use the volume calculator, fill in those values highlighted in green. Your necessary sample volume estimates will appear in purple. The concentration of DBC in the sample is estimated assuming that the entire "volume needed for SPE" is used for this analysis. In sample DBC estimates will appear in orange. </a:t>
          </a: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7807</xdr:colOff>
      <xdr:row>16</xdr:row>
      <xdr:rowOff>9986</xdr:rowOff>
    </xdr:from>
    <xdr:to>
      <xdr:col>22</xdr:col>
      <xdr:colOff>466724</xdr:colOff>
      <xdr:row>29</xdr:row>
      <xdr:rowOff>139577</xdr:rowOff>
    </xdr:to>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9252660" y="3304515"/>
              <a:ext cx="7137623" cy="261729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i="1" u="sng">
                  <a:solidFill>
                    <a:schemeClr val="dk1"/>
                  </a:solidFill>
                  <a:effectLst/>
                  <a:latin typeface="+mn-lt"/>
                  <a:ea typeface="+mn-ea"/>
                  <a:cs typeface="+mn-cs"/>
                </a:rPr>
                <a:t>Calculations</a:t>
              </a:r>
              <a:endParaRPr lang="en-US" sz="1100" b="0" i="1">
                <a:solidFill>
                  <a:schemeClr val="dk1"/>
                </a:solidFill>
                <a:effectLst/>
                <a:latin typeface="+mn-lt"/>
                <a:ea typeface="+mn-ea"/>
                <a:cs typeface="+mn-cs"/>
              </a:endParaRPr>
            </a:p>
            <a:p>
              <a:pPr/>
              <a14:m>
                <m:oMathPara xmlns:m="http://schemas.openxmlformats.org/officeDocument/2006/math">
                  <m:oMathParaPr>
                    <m:jc m:val="centerGroup"/>
                  </m:oMathParaPr>
                  <m:oMath xmlns:m="http://schemas.openxmlformats.org/officeDocument/2006/math">
                    <m:sSub>
                      <m:sSubPr>
                        <m:ctrlPr>
                          <a:rPr lang="en-US" sz="1100" b="1" i="1">
                            <a:solidFill>
                              <a:schemeClr val="dk1"/>
                            </a:solidFill>
                            <a:effectLst/>
                            <a:latin typeface="Cambria Math" panose="02040503050406030204" pitchFamily="18" charset="0"/>
                            <a:ea typeface="+mn-ea"/>
                            <a:cs typeface="+mn-cs"/>
                          </a:rPr>
                        </m:ctrlPr>
                      </m:sSubPr>
                      <m:e>
                        <m:r>
                          <a:rPr lang="en-US" sz="1100" b="1" i="1">
                            <a:solidFill>
                              <a:schemeClr val="dk1"/>
                            </a:solidFill>
                            <a:effectLst/>
                            <a:latin typeface="Cambria Math" panose="02040503050406030204" pitchFamily="18" charset="0"/>
                            <a:ea typeface="+mn-ea"/>
                            <a:cs typeface="+mn-cs"/>
                          </a:rPr>
                          <m:t>𝑽</m:t>
                        </m:r>
                      </m:e>
                      <m:sub>
                        <m:r>
                          <a:rPr lang="en-US" sz="1100" b="1" i="1">
                            <a:solidFill>
                              <a:schemeClr val="dk1"/>
                            </a:solidFill>
                            <a:effectLst/>
                            <a:latin typeface="Cambria Math" panose="02040503050406030204" pitchFamily="18" charset="0"/>
                            <a:ea typeface="+mn-ea"/>
                            <a:cs typeface="+mn-cs"/>
                          </a:rPr>
                          <m:t>𝑴𝒆𝑶𝑯</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𝒕𝒉𝒓𝒐𝒖𝒈𝒉</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𝑷𝑷𝑳</m:t>
                        </m:r>
                      </m:sub>
                    </m:sSub>
                  </m:oMath>
                </m:oMathPara>
              </a14:m>
              <a:endParaRPr lang="en-US" b="1">
                <a:effectLst/>
              </a:endParaRPr>
            </a:p>
            <a:p>
              <a:pPr algn="ctr"/>
              <a14:m>
                <m:oMath xmlns:m="http://schemas.openxmlformats.org/officeDocument/2006/math">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𝑉</m:t>
                      </m:r>
                    </m:e>
                    <m:sub>
                      <m:r>
                        <a:rPr lang="en-US" sz="1100" b="0" i="1">
                          <a:solidFill>
                            <a:schemeClr val="dk1"/>
                          </a:solidFill>
                          <a:effectLst/>
                          <a:latin typeface="Cambria Math" panose="02040503050406030204" pitchFamily="18" charset="0"/>
                          <a:ea typeface="+mn-ea"/>
                          <a:cs typeface="+mn-cs"/>
                        </a:rPr>
                        <m:t>𝑀𝑒𝑂𝐻</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𝑡h𝑟𝑜𝑢𝑔h</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𝑃𝑃𝐿</m:t>
                      </m:r>
                    </m:sub>
                  </m:sSub>
                  <m:r>
                    <a:rPr lang="en-US" sz="1100" b="0" i="1">
                      <a:solidFill>
                        <a:schemeClr val="dk1"/>
                      </a:solidFill>
                      <a:effectLst/>
                      <a:latin typeface="Cambria Math" panose="02040503050406030204" pitchFamily="18" charset="0"/>
                      <a:ea typeface="+mn-ea"/>
                      <a:cs typeface="+mn-cs"/>
                    </a:rPr>
                    <m:t>=</m:t>
                  </m:r>
                  <m:sSub>
                    <m:sSubPr>
                      <m:ctrlPr>
                        <a:rPr lang="en-US" sz="1100" b="0" i="1">
                          <a:solidFill>
                            <a:schemeClr val="dk1"/>
                          </a:solidFill>
                          <a:effectLst/>
                          <a:latin typeface="Cambria Math" panose="02040503050406030204" pitchFamily="18" charset="0"/>
                          <a:ea typeface="+mn-ea"/>
                          <a:cs typeface="+mn-cs"/>
                        </a:rPr>
                      </m:ctrlPr>
                    </m:sSubPr>
                    <m:e>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𝑀𝑎𝑠𝑠</m:t>
                          </m:r>
                        </m:e>
                        <m:sub>
                          <m:r>
                            <a:rPr lang="en-US" sz="1100" b="0" i="1">
                              <a:solidFill>
                                <a:schemeClr val="dk1"/>
                              </a:solidFill>
                              <a:effectLst/>
                              <a:latin typeface="Cambria Math" panose="02040503050406030204" pitchFamily="18" charset="0"/>
                              <a:ea typeface="+mn-ea"/>
                              <a:cs typeface="+mn-cs"/>
                            </a:rPr>
                            <m:t>𝑣𝑖𝑎𝑙</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𝑤𝑖𝑡h</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𝑀𝑒𝑂𝐻</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𝑒𝑙𝑢𝑎𝑡𝑒</m:t>
                          </m:r>
                        </m:sub>
                      </m:sSub>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𝑀𝑎𝑠𝑠</m:t>
                      </m:r>
                    </m:e>
                    <m:sub>
                      <m:r>
                        <a:rPr lang="en-US" sz="1100" b="0" i="1">
                          <a:solidFill>
                            <a:schemeClr val="dk1"/>
                          </a:solidFill>
                          <a:effectLst/>
                          <a:latin typeface="Cambria Math" panose="02040503050406030204" pitchFamily="18" charset="0"/>
                          <a:ea typeface="+mn-ea"/>
                          <a:cs typeface="+mn-cs"/>
                        </a:rPr>
                        <m:t>𝑒𝑚𝑝𝑡𝑦</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𝑣𝑖𝑎𝑙</m:t>
                      </m:r>
                    </m:sub>
                  </m:sSub>
                  <m:r>
                    <a:rPr lang="en-US" sz="1100" b="0" i="1">
                      <a:solidFill>
                        <a:schemeClr val="dk1"/>
                      </a:solidFill>
                      <a:effectLst/>
                      <a:latin typeface="Cambria Math" panose="02040503050406030204" pitchFamily="18" charset="0"/>
                      <a:ea typeface="+mn-ea"/>
                      <a:cs typeface="+mn-cs"/>
                    </a:rPr>
                    <m:t>÷</m:t>
                  </m:r>
                </m:oMath>
              </a14:m>
              <a:r>
                <a:rPr lang="en-US" sz="1100">
                  <a:solidFill>
                    <a:schemeClr val="dk1"/>
                  </a:solidFill>
                  <a:effectLst/>
                  <a:latin typeface="+mn-lt"/>
                  <a:ea typeface="+mn-ea"/>
                  <a:cs typeface="+mn-cs"/>
                </a:rPr>
                <a:t> </a:t>
              </a:r>
              <a14:m>
                <m:oMath xmlns:m="http://schemas.openxmlformats.org/officeDocument/2006/math">
                  <m:sSub>
                    <m:sSubPr>
                      <m:ctrlPr>
                        <a:rPr lang="en-US" sz="1100" i="1">
                          <a:solidFill>
                            <a:schemeClr val="dk1"/>
                          </a:solidFill>
                          <a:effectLst/>
                          <a:latin typeface="Cambria Math" panose="02040503050406030204" pitchFamily="18" charset="0"/>
                          <a:ea typeface="+mn-ea"/>
                          <a:cs typeface="+mn-cs"/>
                        </a:rPr>
                      </m:ctrlPr>
                    </m:sSubPr>
                    <m:e>
                      <m:r>
                        <a:rPr lang="en-US" sz="1100" i="1">
                          <a:solidFill>
                            <a:schemeClr val="dk1"/>
                          </a:solidFill>
                          <a:effectLst/>
                          <a:latin typeface="Cambria Math" panose="02040503050406030204" pitchFamily="18" charset="0"/>
                          <a:ea typeface="Cambria Math" panose="02040503050406030204" pitchFamily="18" charset="0"/>
                          <a:cs typeface="+mn-cs"/>
                        </a:rPr>
                        <m:t>𝜌</m:t>
                      </m:r>
                    </m:e>
                    <m:sub>
                      <m:r>
                        <a:rPr lang="en-US" sz="1100" b="0" i="1">
                          <a:solidFill>
                            <a:schemeClr val="dk1"/>
                          </a:solidFill>
                          <a:effectLst/>
                          <a:latin typeface="Cambria Math" panose="02040503050406030204" pitchFamily="18" charset="0"/>
                          <a:ea typeface="+mn-ea"/>
                          <a:cs typeface="+mn-cs"/>
                        </a:rPr>
                        <m:t>𝑀𝑒𝑂𝐻</m:t>
                      </m:r>
                    </m:sub>
                  </m:sSub>
                </m:oMath>
              </a14:m>
              <a:endParaRPr lang="en-US" sz="1100" i="1">
                <a:solidFill>
                  <a:schemeClr val="dk1"/>
                </a:solidFill>
                <a:effectLst/>
                <a:latin typeface="+mn-lt"/>
                <a:ea typeface="+mn-ea"/>
                <a:cs typeface="+mn-cs"/>
              </a:endParaRPr>
            </a:p>
            <a:p>
              <a:pPr algn="ctr"/>
              <a:r>
                <a:rPr lang="en-US" sz="1100" b="0" i="1">
                  <a:solidFill>
                    <a:schemeClr val="dk1"/>
                  </a:solidFill>
                  <a:effectLst/>
                  <a:latin typeface="+mn-lt"/>
                  <a:ea typeface="+mn-ea"/>
                  <a:cs typeface="+mn-cs"/>
                </a:rPr>
                <a:t>(units: mL = (g-g)/(g/mL))</a:t>
              </a:r>
            </a:p>
            <a:p>
              <a:endParaRPr lang="en-US" sz="1100" b="1" i="1">
                <a:solidFill>
                  <a:schemeClr val="dk1"/>
                </a:solidFill>
                <a:effectLst/>
                <a:latin typeface="+mn-lt"/>
                <a:ea typeface="+mn-ea"/>
                <a:cs typeface="+mn-cs"/>
              </a:endParaRPr>
            </a:p>
            <a:p>
              <a:pPr/>
              <a14:m>
                <m:oMathPara xmlns:m="http://schemas.openxmlformats.org/officeDocument/2006/math">
                  <m:oMathParaPr>
                    <m:jc m:val="centerGroup"/>
                  </m:oMathParaPr>
                  <m:oMath xmlns:m="http://schemas.openxmlformats.org/officeDocument/2006/math">
                    <m:sSub>
                      <m:sSubPr>
                        <m:ctrlPr>
                          <a:rPr lang="en-US" sz="1100" b="1" i="1">
                            <a:solidFill>
                              <a:schemeClr val="dk1"/>
                            </a:solidFill>
                            <a:effectLst/>
                            <a:latin typeface="Cambria Math" panose="02040503050406030204" pitchFamily="18" charset="0"/>
                            <a:ea typeface="+mn-ea"/>
                            <a:cs typeface="+mn-cs"/>
                          </a:rPr>
                        </m:ctrlPr>
                      </m:sSubPr>
                      <m:e>
                        <m:r>
                          <a:rPr lang="en-US" sz="1100" b="1" i="1">
                            <a:solidFill>
                              <a:schemeClr val="dk1"/>
                            </a:solidFill>
                            <a:effectLst/>
                            <a:latin typeface="Cambria Math" panose="02040503050406030204" pitchFamily="18" charset="0"/>
                            <a:ea typeface="+mn-ea"/>
                            <a:cs typeface="+mn-cs"/>
                          </a:rPr>
                          <m:t>𝑫𝑶𝑪</m:t>
                        </m:r>
                      </m:e>
                      <m:sub>
                        <m:r>
                          <a:rPr lang="en-US" sz="1100" b="1" i="1">
                            <a:solidFill>
                              <a:schemeClr val="dk1"/>
                            </a:solidFill>
                            <a:effectLst/>
                            <a:latin typeface="Cambria Math" panose="02040503050406030204" pitchFamily="18" charset="0"/>
                            <a:ea typeface="+mn-ea"/>
                            <a:cs typeface="+mn-cs"/>
                          </a:rPr>
                          <m:t>𝑷𝑷𝑳</m:t>
                        </m:r>
                      </m:sub>
                    </m:sSub>
                  </m:oMath>
                </m:oMathPara>
              </a14:m>
              <a:endParaRPr lang="en-US" sz="1100" b="1" i="1">
                <a:solidFill>
                  <a:schemeClr val="dk1"/>
                </a:solidFill>
                <a:effectLst/>
                <a:latin typeface="+mn-lt"/>
                <a:ea typeface="+mn-ea"/>
                <a:cs typeface="+mn-cs"/>
              </a:endParaRPr>
            </a:p>
            <a:p>
              <a:pPr/>
              <a14:m>
                <m:oMathPara xmlns:m="http://schemas.openxmlformats.org/officeDocument/2006/math">
                  <m:oMathParaPr>
                    <m:jc m:val="centerGroup"/>
                  </m:oMathParaPr>
                  <m:oMath xmlns:m="http://schemas.openxmlformats.org/officeDocument/2006/math">
                    <m:sSub>
                      <m:sSubPr>
                        <m:ctrlPr>
                          <a:rPr lang="en-US" sz="1100" i="1">
                            <a:latin typeface="Cambria Math" panose="02040503050406030204" pitchFamily="18" charset="0"/>
                          </a:rPr>
                        </m:ctrlPr>
                      </m:sSubPr>
                      <m:e>
                        <m:r>
                          <a:rPr lang="en-US" sz="1100" b="0" i="1">
                            <a:latin typeface="Cambria Math" panose="02040503050406030204" pitchFamily="18" charset="0"/>
                          </a:rPr>
                          <m:t>𝐷𝑂𝐶</m:t>
                        </m:r>
                      </m:e>
                      <m:sub>
                        <m:r>
                          <a:rPr lang="en-US" sz="1100" b="0" i="1">
                            <a:latin typeface="Cambria Math" panose="02040503050406030204" pitchFamily="18" charset="0"/>
                          </a:rPr>
                          <m:t>𝑃𝑃𝐿</m:t>
                        </m:r>
                      </m:sub>
                    </m:sSub>
                    <m:r>
                      <a:rPr lang="en-US" sz="1100" b="0" i="1">
                        <a:latin typeface="Cambria Math" panose="02040503050406030204" pitchFamily="18" charset="0"/>
                      </a:rPr>
                      <m:t>= </m:t>
                    </m:r>
                    <m:sSub>
                      <m:sSubPr>
                        <m:ctrlPr>
                          <a:rPr lang="en-US" sz="1100" b="0" i="1">
                            <a:latin typeface="Cambria Math" panose="02040503050406030204" pitchFamily="18" charset="0"/>
                          </a:rPr>
                        </m:ctrlPr>
                      </m:sSubPr>
                      <m:e>
                        <m:r>
                          <a:rPr lang="en-US" sz="1100" b="0" i="1">
                            <a:latin typeface="Cambria Math" panose="02040503050406030204" pitchFamily="18" charset="0"/>
                          </a:rPr>
                          <m:t>𝐷𝑂𝐶</m:t>
                        </m:r>
                      </m:e>
                      <m:sub>
                        <m:r>
                          <a:rPr lang="en-US" sz="1100" b="0" i="1">
                            <a:latin typeface="Cambria Math" panose="02040503050406030204" pitchFamily="18" charset="0"/>
                          </a:rPr>
                          <m:t>𝑠𝑎𝑚𝑝𝑙𝑒</m:t>
                        </m:r>
                      </m:sub>
                    </m:sSub>
                    <m:r>
                      <a:rPr lang="en-US" sz="1100" b="0" i="1">
                        <a:latin typeface="Cambria Math" panose="02040503050406030204" pitchFamily="18" charset="0"/>
                      </a:rPr>
                      <m:t>∗</m:t>
                    </m:r>
                    <m:sSub>
                      <m:sSubPr>
                        <m:ctrlPr>
                          <a:rPr lang="en-US" sz="1100" b="0" i="1">
                            <a:latin typeface="Cambria Math" panose="02040503050406030204" pitchFamily="18" charset="0"/>
                          </a:rPr>
                        </m:ctrlPr>
                      </m:sSubPr>
                      <m:e>
                        <m:r>
                          <a:rPr lang="en-US" sz="1100" b="0" i="1">
                            <a:latin typeface="Cambria Math" panose="02040503050406030204" pitchFamily="18" charset="0"/>
                          </a:rPr>
                          <m:t>𝑉</m:t>
                        </m:r>
                      </m:e>
                      <m:sub>
                        <m:r>
                          <a:rPr lang="en-US" sz="1100" b="0" i="1">
                            <a:latin typeface="Cambria Math" panose="02040503050406030204" pitchFamily="18" charset="0"/>
                          </a:rPr>
                          <m:t>𝑠𝑎𝑚𝑝𝑙𝑒</m:t>
                        </m:r>
                      </m:sub>
                    </m:sSub>
                    <m:r>
                      <a:rPr lang="en-US" sz="1100" b="0" i="1">
                        <a:latin typeface="Cambria Math" panose="02040503050406030204" pitchFamily="18" charset="0"/>
                        <a:ea typeface="Cambria Math" panose="02040503050406030204" pitchFamily="18" charset="0"/>
                      </a:rPr>
                      <m:t>÷</m:t>
                    </m:r>
                    <m:sSub>
                      <m:sSubPr>
                        <m:ctrlPr>
                          <a:rPr lang="en-US" sz="1100" b="0" i="1">
                            <a:latin typeface="Cambria Math" panose="02040503050406030204" pitchFamily="18" charset="0"/>
                            <a:ea typeface="Cambria Math" panose="02040503050406030204" pitchFamily="18" charset="0"/>
                          </a:rPr>
                        </m:ctrlPr>
                      </m:sSubPr>
                      <m:e>
                        <m:r>
                          <a:rPr lang="en-US" sz="1100" b="0" i="1">
                            <a:latin typeface="Cambria Math" panose="02040503050406030204" pitchFamily="18" charset="0"/>
                            <a:ea typeface="Cambria Math" panose="02040503050406030204" pitchFamily="18" charset="0"/>
                          </a:rPr>
                          <m:t>𝑉</m:t>
                        </m:r>
                      </m:e>
                      <m:sub>
                        <m:r>
                          <a:rPr lang="en-US" sz="1100" b="0" i="1">
                            <a:latin typeface="Cambria Math" panose="02040503050406030204" pitchFamily="18" charset="0"/>
                            <a:ea typeface="Cambria Math" panose="02040503050406030204" pitchFamily="18" charset="0"/>
                          </a:rPr>
                          <m:t>𝑀𝑒𝑂𝐻</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𝑡h𝑟𝑜𝑢𝑔h</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𝑃𝑃𝐿</m:t>
                        </m:r>
                      </m:sub>
                    </m:sSub>
                    <m:r>
                      <a:rPr lang="en-US" sz="1100" b="0" i="1">
                        <a:latin typeface="Cambria Math" panose="02040503050406030204" pitchFamily="18" charset="0"/>
                        <a:ea typeface="Cambria Math" panose="02040503050406030204" pitchFamily="18" charset="0"/>
                      </a:rPr>
                      <m:t>∗0.6</m:t>
                    </m:r>
                  </m:oMath>
                </m:oMathPara>
              </a14:m>
              <a:endParaRPr lang="en-US" sz="1100" b="0">
                <a:ea typeface="Cambria Math" panose="02040503050406030204" pitchFamily="18" charset="0"/>
              </a:endParaRPr>
            </a:p>
            <a:p>
              <a:pPr algn="ctr"/>
              <a:r>
                <a:rPr lang="en-US" sz="1100" b="0" i="1">
                  <a:solidFill>
                    <a:schemeClr val="dk1"/>
                  </a:solidFill>
                  <a:effectLst/>
                  <a:latin typeface="+mn-lt"/>
                  <a:ea typeface="+mn-ea"/>
                  <a:cs typeface="+mn-cs"/>
                </a:rPr>
                <a:t>(units: uM = uM*mL/mL)</a:t>
              </a:r>
            </a:p>
            <a:p>
              <a:endParaRPr lang="en-US" sz="1100" b="1" i="1">
                <a:solidFill>
                  <a:schemeClr val="dk1"/>
                </a:solidFill>
                <a:effectLst/>
                <a:latin typeface="Cambria Math" panose="02040503050406030204" pitchFamily="18" charset="0"/>
                <a:ea typeface="+mn-ea"/>
                <a:cs typeface="+mn-cs"/>
              </a:endParaRPr>
            </a:p>
            <a:p>
              <a:pPr/>
              <a14:m>
                <m:oMathPara xmlns:m="http://schemas.openxmlformats.org/officeDocument/2006/math">
                  <m:oMathParaPr>
                    <m:jc m:val="centerGroup"/>
                  </m:oMathParaPr>
                  <m:oMath xmlns:m="http://schemas.openxmlformats.org/officeDocument/2006/math">
                    <m:sSub>
                      <m:sSubPr>
                        <m:ctrlPr>
                          <a:rPr lang="en-US" sz="1100" b="1" i="1">
                            <a:solidFill>
                              <a:schemeClr val="dk1"/>
                            </a:solidFill>
                            <a:effectLst/>
                            <a:latin typeface="Cambria Math" panose="02040503050406030204" pitchFamily="18" charset="0"/>
                            <a:ea typeface="+mn-ea"/>
                            <a:cs typeface="+mn-cs"/>
                          </a:rPr>
                        </m:ctrlPr>
                      </m:sSubPr>
                      <m:e>
                        <m:r>
                          <a:rPr lang="en-US" sz="1100" b="1" i="1">
                            <a:solidFill>
                              <a:schemeClr val="dk1"/>
                            </a:solidFill>
                            <a:effectLst/>
                            <a:latin typeface="Cambria Math" panose="02040503050406030204" pitchFamily="18" charset="0"/>
                            <a:ea typeface="+mn-ea"/>
                            <a:cs typeface="+mn-cs"/>
                          </a:rPr>
                          <m:t>𝑽</m:t>
                        </m:r>
                      </m:e>
                      <m:sub>
                        <m:r>
                          <a:rPr lang="en-US" sz="1100" b="1" i="1">
                            <a:solidFill>
                              <a:schemeClr val="dk1"/>
                            </a:solidFill>
                            <a:effectLst/>
                            <a:latin typeface="Cambria Math" panose="02040503050406030204" pitchFamily="18" charset="0"/>
                            <a:ea typeface="+mn-ea"/>
                            <a:cs typeface="+mn-cs"/>
                          </a:rPr>
                          <m:t>𝑴𝒆𝑶𝑯</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𝒕𝒐</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𝒅𝒓𝒚</m:t>
                        </m:r>
                      </m:sub>
                    </m:sSub>
                  </m:oMath>
                </m:oMathPara>
              </a14:m>
              <a:endParaRPr lang="en-US" b="1">
                <a:effectLst/>
              </a:endParaRPr>
            </a:p>
            <a:p>
              <a:pPr algn="ctr"/>
              <a14:m>
                <m:oMath xmlns:m="http://schemas.openxmlformats.org/officeDocument/2006/math">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𝑉</m:t>
                      </m:r>
                    </m:e>
                    <m:sub>
                      <m:r>
                        <a:rPr lang="en-US" sz="1100" b="0" i="1">
                          <a:solidFill>
                            <a:schemeClr val="dk1"/>
                          </a:solidFill>
                          <a:effectLst/>
                          <a:latin typeface="Cambria Math" panose="02040503050406030204" pitchFamily="18" charset="0"/>
                          <a:ea typeface="+mn-ea"/>
                          <a:cs typeface="+mn-cs"/>
                        </a:rPr>
                        <m:t>𝑀𝑒𝑂𝐻</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𝑡𝑜</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𝑑𝑟𝑦</m:t>
                      </m:r>
                    </m:sub>
                  </m:sSub>
                  <m:r>
                    <a:rPr lang="en-US" sz="1100" b="0" i="1">
                      <a:solidFill>
                        <a:schemeClr val="dk1"/>
                      </a:solidFill>
                      <a:effectLst/>
                      <a:latin typeface="Cambria Math" panose="02040503050406030204" pitchFamily="18" charset="0"/>
                      <a:ea typeface="+mn-ea"/>
                      <a:cs typeface="+mn-cs"/>
                    </a:rPr>
                    <m:t>=</m:t>
                  </m:r>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𝑚𝑔𝐷𝑂𝐶</m:t>
                      </m:r>
                    </m:e>
                    <m:sub>
                      <m:r>
                        <a:rPr lang="en-US" sz="1100" b="0" i="1">
                          <a:solidFill>
                            <a:schemeClr val="dk1"/>
                          </a:solidFill>
                          <a:effectLst/>
                          <a:latin typeface="Cambria Math" panose="02040503050406030204" pitchFamily="18" charset="0"/>
                          <a:ea typeface="+mn-ea"/>
                          <a:cs typeface="+mn-cs"/>
                        </a:rPr>
                        <m:t>𝑡𝑜</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𝑏𝑒</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𝑜𝑥𝑖𝑑𝑖𝑧𝑒𝑑</m:t>
                      </m:r>
                    </m:sub>
                  </m:sSub>
                  <m:r>
                    <a:rPr lang="en-US" sz="1100" b="0" i="1">
                      <a:solidFill>
                        <a:schemeClr val="dk1"/>
                      </a:solidFill>
                      <a:effectLst/>
                      <a:latin typeface="Cambria Math" panose="02040503050406030204" pitchFamily="18" charset="0"/>
                      <a:ea typeface="+mn-ea"/>
                      <a:cs typeface="+mn-cs"/>
                    </a:rPr>
                    <m:t>÷1000÷12∗1000∗1000÷</m:t>
                  </m:r>
                </m:oMath>
              </a14:m>
              <a:r>
                <a:rPr lang="en-US">
                  <a:effectLst/>
                </a:rPr>
                <a:t> </a:t>
              </a:r>
              <a14:m>
                <m:oMath xmlns:m="http://schemas.openxmlformats.org/officeDocument/2006/math">
                  <m:sSub>
                    <m:sSubPr>
                      <m:ctrlPr>
                        <a:rPr lang="en-US" sz="110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𝐷𝑂𝐶</m:t>
                      </m:r>
                    </m:e>
                    <m:sub>
                      <m:r>
                        <a:rPr lang="en-US" sz="1100" b="0" i="1">
                          <a:solidFill>
                            <a:schemeClr val="dk1"/>
                          </a:solidFill>
                          <a:effectLst/>
                          <a:latin typeface="Cambria Math" panose="02040503050406030204" pitchFamily="18" charset="0"/>
                          <a:ea typeface="+mn-ea"/>
                          <a:cs typeface="+mn-cs"/>
                        </a:rPr>
                        <m:t>𝑃𝑃𝐿</m:t>
                      </m:r>
                    </m:sub>
                  </m:sSub>
                </m:oMath>
              </a14:m>
              <a:r>
                <a:rPr lang="en-US">
                  <a:effectLst/>
                </a:rPr>
                <a:t>*1000</a:t>
              </a:r>
            </a:p>
            <a:p>
              <a:pPr algn="ctr"/>
              <a:r>
                <a:rPr lang="en-US">
                  <a:effectLst/>
                </a:rPr>
                <a:t>(units: mL = mg*1000/12*1000*1000/uM*1000)</a:t>
              </a:r>
            </a:p>
            <a:p>
              <a:pPr algn="ctr"/>
              <a:r>
                <a:rPr lang="en-US">
                  <a:effectLst/>
                </a:rPr>
                <a:t>(see example with units below)</a:t>
              </a:r>
            </a:p>
          </xdr:txBody>
        </xdr:sp>
      </mc:Choice>
      <mc:Fallback xmlns="">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9252660" y="3304515"/>
              <a:ext cx="7137623" cy="261729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i="1" u="sng">
                  <a:solidFill>
                    <a:schemeClr val="dk1"/>
                  </a:solidFill>
                  <a:effectLst/>
                  <a:latin typeface="+mn-lt"/>
                  <a:ea typeface="+mn-ea"/>
                  <a:cs typeface="+mn-cs"/>
                </a:rPr>
                <a:t>Calculations</a:t>
              </a:r>
              <a:endParaRPr lang="en-US" sz="1100" b="0" i="1">
                <a:solidFill>
                  <a:schemeClr val="dk1"/>
                </a:solidFill>
                <a:effectLst/>
                <a:latin typeface="+mn-lt"/>
                <a:ea typeface="+mn-ea"/>
                <a:cs typeface="+mn-cs"/>
              </a:endParaRPr>
            </a:p>
            <a:p>
              <a:pPr/>
              <a:r>
                <a:rPr lang="en-US" sz="1100" b="1" i="0">
                  <a:solidFill>
                    <a:schemeClr val="dk1"/>
                  </a:solidFill>
                  <a:effectLst/>
                  <a:latin typeface="Cambria Math" panose="02040503050406030204" pitchFamily="18" charset="0"/>
                  <a:ea typeface="+mn-ea"/>
                  <a:cs typeface="+mn-cs"/>
                </a:rPr>
                <a:t>𝑽_(𝑴𝒆𝑶𝑯 𝒕𝒉𝒓𝒐𝒖𝒈𝒉 𝑷𝑷𝑳)</a:t>
              </a:r>
              <a:endParaRPr lang="en-US" b="1">
                <a:effectLst/>
              </a:endParaRPr>
            </a:p>
            <a:p>
              <a:pPr algn="ctr"/>
              <a:r>
                <a:rPr lang="en-US" sz="1100" b="0" i="0">
                  <a:solidFill>
                    <a:schemeClr val="dk1"/>
                  </a:solidFill>
                  <a:effectLst/>
                  <a:latin typeface="Cambria Math" panose="02040503050406030204" pitchFamily="18" charset="0"/>
                  <a:ea typeface="+mn-ea"/>
                  <a:cs typeface="+mn-cs"/>
                </a:rPr>
                <a:t>𝑉_(𝑀𝑒𝑂𝐻 𝑡ℎ𝑟𝑜𝑢𝑔ℎ 𝑃𝑃𝐿)=〖〖𝑀𝑎𝑠𝑠〗_(𝑣𝑖𝑎𝑙 𝑤𝑖𝑡ℎ 𝑀𝑒𝑂𝐻 𝑒𝑙𝑢𝑎𝑡𝑒)−𝑀𝑎𝑠𝑠〗_(𝑒𝑚𝑝𝑡𝑦 𝑣𝑖𝑎𝑙)÷</a:t>
              </a:r>
              <a:r>
                <a:rPr lang="en-US" sz="1100">
                  <a:solidFill>
                    <a:schemeClr val="dk1"/>
                  </a:solidFill>
                  <a:effectLst/>
                  <a:latin typeface="+mn-lt"/>
                  <a:ea typeface="+mn-ea"/>
                  <a:cs typeface="+mn-cs"/>
                </a:rPr>
                <a:t> </a:t>
              </a:r>
              <a:r>
                <a:rPr lang="en-US" sz="1100" i="0">
                  <a:solidFill>
                    <a:schemeClr val="dk1"/>
                  </a:solidFill>
                  <a:effectLst/>
                  <a:latin typeface="Cambria Math" panose="02040503050406030204" pitchFamily="18" charset="0"/>
                  <a:ea typeface="Cambria Math" panose="02040503050406030204" pitchFamily="18" charset="0"/>
                  <a:cs typeface="+mn-cs"/>
                </a:rPr>
                <a:t>𝜌</a:t>
              </a:r>
              <a:r>
                <a:rPr lang="en-US" sz="1100" i="0">
                  <a:solidFill>
                    <a:schemeClr val="dk1"/>
                  </a:solidFill>
                  <a:effectLst/>
                  <a:latin typeface="Cambria Math" panose="02040503050406030204" pitchFamily="18" charset="0"/>
                  <a:ea typeface="+mn-ea"/>
                  <a:cs typeface="+mn-cs"/>
                </a:rPr>
                <a:t>_</a:t>
              </a:r>
              <a:r>
                <a:rPr lang="en-US" sz="1100" b="0" i="0">
                  <a:solidFill>
                    <a:schemeClr val="dk1"/>
                  </a:solidFill>
                  <a:effectLst/>
                  <a:latin typeface="Cambria Math" panose="02040503050406030204" pitchFamily="18" charset="0"/>
                  <a:ea typeface="+mn-ea"/>
                  <a:cs typeface="+mn-cs"/>
                </a:rPr>
                <a:t>𝑀𝑒𝑂𝐻</a:t>
              </a:r>
              <a:endParaRPr lang="en-US" sz="1100" i="1">
                <a:solidFill>
                  <a:schemeClr val="dk1"/>
                </a:solidFill>
                <a:effectLst/>
                <a:latin typeface="+mn-lt"/>
                <a:ea typeface="+mn-ea"/>
                <a:cs typeface="+mn-cs"/>
              </a:endParaRPr>
            </a:p>
            <a:p>
              <a:pPr algn="ctr"/>
              <a:r>
                <a:rPr lang="en-US" sz="1100" b="0" i="1">
                  <a:solidFill>
                    <a:schemeClr val="dk1"/>
                  </a:solidFill>
                  <a:effectLst/>
                  <a:latin typeface="+mn-lt"/>
                  <a:ea typeface="+mn-ea"/>
                  <a:cs typeface="+mn-cs"/>
                </a:rPr>
                <a:t>(units: mL = (g-g)/(g/mL))</a:t>
              </a:r>
            </a:p>
            <a:p>
              <a:endParaRPr lang="en-US" sz="1100" b="1" i="1">
                <a:solidFill>
                  <a:schemeClr val="dk1"/>
                </a:solidFill>
                <a:effectLst/>
                <a:latin typeface="+mn-lt"/>
                <a:ea typeface="+mn-ea"/>
                <a:cs typeface="+mn-cs"/>
              </a:endParaRPr>
            </a:p>
            <a:p>
              <a:pPr/>
              <a:r>
                <a:rPr lang="en-US" sz="1100" b="1" i="0">
                  <a:solidFill>
                    <a:schemeClr val="dk1"/>
                  </a:solidFill>
                  <a:effectLst/>
                  <a:latin typeface="Cambria Math" panose="02040503050406030204" pitchFamily="18" charset="0"/>
                  <a:ea typeface="+mn-ea"/>
                  <a:cs typeface="+mn-cs"/>
                </a:rPr>
                <a:t>〖𝑫𝑶𝑪〗_𝑷𝑷𝑳</a:t>
              </a:r>
              <a:endParaRPr lang="en-US" sz="1100" b="1" i="1">
                <a:solidFill>
                  <a:schemeClr val="dk1"/>
                </a:solidFill>
                <a:effectLst/>
                <a:latin typeface="+mn-lt"/>
                <a:ea typeface="+mn-ea"/>
                <a:cs typeface="+mn-cs"/>
              </a:endParaRPr>
            </a:p>
            <a:p>
              <a:pPr/>
              <a:r>
                <a:rPr lang="en-US" sz="1100" i="0">
                  <a:latin typeface="Cambria Math" panose="02040503050406030204" pitchFamily="18" charset="0"/>
                </a:rPr>
                <a:t>〖</a:t>
              </a:r>
              <a:r>
                <a:rPr lang="en-US" sz="1100" b="0" i="0">
                  <a:latin typeface="Cambria Math" panose="02040503050406030204" pitchFamily="18" charset="0"/>
                </a:rPr>
                <a:t>𝐷𝑂𝐶〗_𝑃𝑃𝐿= 〖𝐷𝑂𝐶〗_𝑠𝑎𝑚𝑝𝑙𝑒∗𝑉_𝑠𝑎𝑚𝑝𝑙𝑒</a:t>
              </a:r>
              <a:r>
                <a:rPr lang="en-US" sz="1100" b="0" i="0">
                  <a:latin typeface="Cambria Math" panose="02040503050406030204" pitchFamily="18" charset="0"/>
                  <a:ea typeface="Cambria Math" panose="02040503050406030204" pitchFamily="18" charset="0"/>
                </a:rPr>
                <a:t>÷𝑉_(𝑀𝑒𝑂𝐻 𝑡ℎ𝑟𝑜𝑢𝑔ℎ 𝑃𝑃𝐿)∗0.6</a:t>
              </a:r>
              <a:endParaRPr lang="en-US" sz="1100" b="0">
                <a:ea typeface="Cambria Math" panose="02040503050406030204" pitchFamily="18" charset="0"/>
              </a:endParaRPr>
            </a:p>
            <a:p>
              <a:pPr algn="ctr"/>
              <a:r>
                <a:rPr lang="en-US" sz="1100" b="0" i="1">
                  <a:solidFill>
                    <a:schemeClr val="dk1"/>
                  </a:solidFill>
                  <a:effectLst/>
                  <a:latin typeface="+mn-lt"/>
                  <a:ea typeface="+mn-ea"/>
                  <a:cs typeface="+mn-cs"/>
                </a:rPr>
                <a:t>(units: uM = uM*mL/mL)</a:t>
              </a:r>
            </a:p>
            <a:p>
              <a:endParaRPr lang="en-US" sz="1100" b="1" i="1">
                <a:solidFill>
                  <a:schemeClr val="dk1"/>
                </a:solidFill>
                <a:effectLst/>
                <a:latin typeface="Cambria Math" panose="02040503050406030204" pitchFamily="18" charset="0"/>
                <a:ea typeface="+mn-ea"/>
                <a:cs typeface="+mn-cs"/>
              </a:endParaRPr>
            </a:p>
            <a:p>
              <a:pPr/>
              <a:r>
                <a:rPr lang="en-US" sz="1100" b="1" i="0">
                  <a:solidFill>
                    <a:schemeClr val="dk1"/>
                  </a:solidFill>
                  <a:effectLst/>
                  <a:latin typeface="Cambria Math" panose="02040503050406030204" pitchFamily="18" charset="0"/>
                  <a:ea typeface="+mn-ea"/>
                  <a:cs typeface="+mn-cs"/>
                </a:rPr>
                <a:t>𝑽_(𝑴𝒆𝑶𝑯 𝒕𝒐 𝒅𝒓𝒚)</a:t>
              </a:r>
              <a:endParaRPr lang="en-US" b="1">
                <a:effectLst/>
              </a:endParaRPr>
            </a:p>
            <a:p>
              <a:pPr algn="ctr"/>
              <a:r>
                <a:rPr lang="en-US" sz="1100" b="0" i="0">
                  <a:solidFill>
                    <a:schemeClr val="dk1"/>
                  </a:solidFill>
                  <a:effectLst/>
                  <a:latin typeface="Cambria Math" panose="02040503050406030204" pitchFamily="18" charset="0"/>
                  <a:ea typeface="+mn-ea"/>
                  <a:cs typeface="+mn-cs"/>
                </a:rPr>
                <a:t>𝑉_(𝑀𝑒𝑂𝐻 𝑡𝑜 𝑑𝑟𝑦)=〖𝑚𝑔𝐷𝑂𝐶〗_(𝑡𝑜 𝑏𝑒 𝑜𝑥𝑖𝑑𝑖𝑧𝑒𝑑)÷1000÷12∗1000∗1000÷</a:t>
              </a:r>
              <a:r>
                <a:rPr lang="en-US">
                  <a:effectLst/>
                </a:rPr>
                <a:t> </a:t>
              </a:r>
              <a:r>
                <a:rPr lang="en-US" sz="1100" i="0">
                  <a:solidFill>
                    <a:schemeClr val="dk1"/>
                  </a:solidFill>
                  <a:effectLst/>
                  <a:latin typeface="Cambria Math" panose="02040503050406030204" pitchFamily="18" charset="0"/>
                  <a:ea typeface="+mn-ea"/>
                  <a:cs typeface="+mn-cs"/>
                </a:rPr>
                <a:t>〖</a:t>
              </a:r>
              <a:r>
                <a:rPr lang="en-US" sz="1100" b="0" i="0">
                  <a:solidFill>
                    <a:schemeClr val="dk1"/>
                  </a:solidFill>
                  <a:effectLst/>
                  <a:latin typeface="Cambria Math" panose="02040503050406030204" pitchFamily="18" charset="0"/>
                  <a:ea typeface="+mn-ea"/>
                  <a:cs typeface="+mn-cs"/>
                </a:rPr>
                <a:t>𝐷𝑂𝐶〗_𝑃𝑃𝐿</a:t>
              </a:r>
              <a:r>
                <a:rPr lang="en-US">
                  <a:effectLst/>
                </a:rPr>
                <a:t>*1000</a:t>
              </a:r>
            </a:p>
            <a:p>
              <a:pPr algn="ctr"/>
              <a:r>
                <a:rPr lang="en-US">
                  <a:effectLst/>
                </a:rPr>
                <a:t>(units: mL = mg*1000/12*1000*1000/uM*1000)</a:t>
              </a:r>
            </a:p>
            <a:p>
              <a:pPr algn="ctr"/>
              <a:r>
                <a:rPr lang="en-US">
                  <a:effectLst/>
                </a:rPr>
                <a:t>(see example with units below)</a:t>
              </a:r>
            </a:p>
          </xdr:txBody>
        </xdr:sp>
      </mc:Fallback>
    </mc:AlternateContent>
    <xdr:clientData/>
  </xdr:twoCellAnchor>
  <xdr:twoCellAnchor>
    <xdr:from>
      <xdr:col>1</xdr:col>
      <xdr:colOff>0</xdr:colOff>
      <xdr:row>23</xdr:row>
      <xdr:rowOff>0</xdr:rowOff>
    </xdr:from>
    <xdr:to>
      <xdr:col>12</xdr:col>
      <xdr:colOff>0</xdr:colOff>
      <xdr:row>29</xdr:row>
      <xdr:rowOff>173935</xdr:rowOff>
    </xdr:to>
    <xdr:sp macro="" textlink="">
      <xdr:nvSpPr>
        <xdr:cNvPr id="3" name="TextBox 2">
          <a:extLst>
            <a:ext uri="{FF2B5EF4-FFF2-40B4-BE49-F238E27FC236}">
              <a16:creationId xmlns:a16="http://schemas.microsoft.com/office/drawing/2014/main" id="{7A83AB62-6708-4F7F-B557-2D0F6D13EF33}"/>
            </a:ext>
          </a:extLst>
        </xdr:cNvPr>
        <xdr:cNvSpPr txBox="1"/>
      </xdr:nvSpPr>
      <xdr:spPr>
        <a:xfrm>
          <a:off x="612913" y="4638261"/>
          <a:ext cx="7479196" cy="1325217"/>
        </a:xfrm>
        <a:prstGeom prst="rect">
          <a:avLst/>
        </a:prstGeom>
        <a:solidFill>
          <a:schemeClr val="lt1"/>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Notes: </a:t>
          </a:r>
        </a:p>
        <a:p>
          <a:r>
            <a:rPr lang="en-US" sz="1100"/>
            <a:t>This procedure involves transfering methanol eluate into 2-mL ampules</a:t>
          </a:r>
          <a:r>
            <a:rPr lang="en-US" sz="1100" baseline="0"/>
            <a:t> to evaporate. If the calculated amount of methanol eluate equivalent to 0.5mg of DOC (V MeOH to dry) is greater than 2-mL, you should transfer in stages (ex: if you need to dry down 3-mL, you would dry down 2-mL and evaporate, then transfer 1-mL into the same ampule and evaporate). </a:t>
          </a:r>
        </a:p>
        <a:p>
          <a:endParaRPr lang="en-US" sz="1100" baseline="0"/>
        </a:p>
        <a:p>
          <a:r>
            <a:rPr lang="en-US" sz="1100" baseline="0"/>
            <a:t>Depending on the sample, you may not have 0.5mg of DOC to oxidize. If this is the case, add the entire volume of methanol eluate (V MeOH) to the ampule.</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14287</xdr:colOff>
      <xdr:row>12</xdr:row>
      <xdr:rowOff>23811</xdr:rowOff>
    </xdr:from>
    <xdr:to>
      <xdr:col>9</xdr:col>
      <xdr:colOff>466725</xdr:colOff>
      <xdr:row>26</xdr:row>
      <xdr:rowOff>47624</xdr:rowOff>
    </xdr:to>
    <xdr:graphicFrame macro="">
      <xdr:nvGraphicFramePr>
        <xdr:cNvPr id="2" name="Chart 1">
          <a:extLst>
            <a:ext uri="{FF2B5EF4-FFF2-40B4-BE49-F238E27FC236}">
              <a16:creationId xmlns:a16="http://schemas.microsoft.com/office/drawing/2014/main" id="{B9CEC776-B267-4CDF-937C-559C4CA4DB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9525</xdr:colOff>
      <xdr:row>12</xdr:row>
      <xdr:rowOff>19050</xdr:rowOff>
    </xdr:from>
    <xdr:to>
      <xdr:col>21</xdr:col>
      <xdr:colOff>321011</xdr:colOff>
      <xdr:row>19</xdr:row>
      <xdr:rowOff>104775</xdr:rowOff>
    </xdr:to>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C5B1F91F-F392-439A-910A-3EF101670C64}"/>
                </a:ext>
              </a:extLst>
            </xdr:cNvPr>
            <xdr:cNvSpPr txBox="1"/>
          </xdr:nvSpPr>
          <xdr:spPr>
            <a:xfrm>
              <a:off x="7848600" y="2333625"/>
              <a:ext cx="7883861" cy="162877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i="1" u="sng">
                  <a:solidFill>
                    <a:schemeClr val="dk1"/>
                  </a:solidFill>
                  <a:effectLst/>
                  <a:latin typeface="+mn-lt"/>
                  <a:ea typeface="+mn-ea"/>
                  <a:cs typeface="+mn-cs"/>
                </a:rPr>
                <a:t>Calculations</a:t>
              </a:r>
              <a:endParaRPr lang="en-US" sz="1100" b="0" i="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14:m>
                <m:oMathPara xmlns:m="http://schemas.openxmlformats.org/officeDocument/2006/math">
                  <m:oMathParaPr>
                    <m:jc m:val="centerGroup"/>
                  </m:oMathParaPr>
                  <m:oMath xmlns:m="http://schemas.openxmlformats.org/officeDocument/2006/math">
                    <m:d>
                      <m:dPr>
                        <m:begChr m:val="["/>
                        <m:endChr m:val="]"/>
                        <m:ctrlPr>
                          <a:rPr lang="en-US" sz="1100" b="1" i="1">
                            <a:solidFill>
                              <a:schemeClr val="dk1"/>
                            </a:solidFill>
                            <a:effectLst/>
                            <a:latin typeface="Cambria Math" panose="02040503050406030204" pitchFamily="18" charset="0"/>
                            <a:ea typeface="+mn-ea"/>
                            <a:cs typeface="+mn-cs"/>
                          </a:rPr>
                        </m:ctrlPr>
                      </m:dPr>
                      <m:e>
                        <m:r>
                          <a:rPr lang="en-US" sz="1100" b="1" i="1">
                            <a:solidFill>
                              <a:schemeClr val="dk1"/>
                            </a:solidFill>
                            <a:effectLst/>
                            <a:latin typeface="Cambria Math" panose="02040503050406030204" pitchFamily="18" charset="0"/>
                            <a:ea typeface="+mn-ea"/>
                            <a:cs typeface="+mn-cs"/>
                          </a:rPr>
                          <m:t>𝑩𝑷𝑪𝑨</m:t>
                        </m:r>
                      </m:e>
                    </m:d>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𝒖𝑴</m:t>
                    </m:r>
                    <m:r>
                      <m:rPr>
                        <m:nor/>
                      </m:rPr>
                      <a:rPr lang="en-US" sz="1100" b="1" i="0">
                        <a:solidFill>
                          <a:schemeClr val="dk1"/>
                        </a:solidFill>
                        <a:effectLst/>
                        <a:latin typeface="Cambria Math" panose="02040503050406030204" pitchFamily="18" charset="0"/>
                        <a:ea typeface="+mn-ea"/>
                        <a:cs typeface="+mn-cs"/>
                      </a:rPr>
                      <m:t> </m:t>
                    </m:r>
                    <m:r>
                      <m:rPr>
                        <m:nor/>
                      </m:rPr>
                      <a:rPr lang="en-US" sz="1100" b="1" i="0">
                        <a:solidFill>
                          <a:schemeClr val="dk1"/>
                        </a:solidFill>
                        <a:effectLst/>
                        <a:latin typeface="Cambria Math" panose="02040503050406030204" pitchFamily="18" charset="0"/>
                        <a:ea typeface="+mn-ea"/>
                        <a:cs typeface="+mn-cs"/>
                      </a:rPr>
                      <m:t>in</m:t>
                    </m:r>
                    <m:r>
                      <m:rPr>
                        <m:nor/>
                      </m:rPr>
                      <a:rPr lang="en-US" sz="1100" b="1" i="0">
                        <a:solidFill>
                          <a:schemeClr val="dk1"/>
                        </a:solidFill>
                        <a:effectLst/>
                        <a:latin typeface="Cambria Math" panose="02040503050406030204" pitchFamily="18" charset="0"/>
                        <a:ea typeface="+mn-ea"/>
                        <a:cs typeface="+mn-cs"/>
                      </a:rPr>
                      <m:t> </m:t>
                    </m:r>
                    <m:r>
                      <m:rPr>
                        <m:nor/>
                      </m:rPr>
                      <a:rPr lang="en-US" sz="1100" b="1">
                        <a:solidFill>
                          <a:schemeClr val="dk1"/>
                        </a:solidFill>
                        <a:effectLst/>
                        <a:latin typeface="+mn-lt"/>
                        <a:ea typeface="+mn-ea"/>
                        <a:cs typeface="+mn-cs"/>
                      </a:rPr>
                      <m:t>5</m:t>
                    </m:r>
                    <m:r>
                      <m:rPr>
                        <m:nor/>
                      </m:rPr>
                      <a:rPr lang="en-US" sz="1100" b="1" i="0">
                        <a:solidFill>
                          <a:schemeClr val="dk1"/>
                        </a:solidFill>
                        <a:effectLst/>
                        <a:latin typeface="+mn-lt"/>
                        <a:ea typeface="+mn-ea"/>
                        <a:cs typeface="+mn-cs"/>
                      </a:rPr>
                      <m:t>000 </m:t>
                    </m:r>
                    <m:r>
                      <m:rPr>
                        <m:nor/>
                      </m:rPr>
                      <a:rPr lang="en-US" sz="1100" b="1" i="0">
                        <a:solidFill>
                          <a:schemeClr val="dk1"/>
                        </a:solidFill>
                        <a:effectLst/>
                        <a:latin typeface="+mn-lt"/>
                        <a:ea typeface="+mn-ea"/>
                        <a:cs typeface="+mn-cs"/>
                      </a:rPr>
                      <m:t>uM</m:t>
                    </m:r>
                    <m:r>
                      <m:rPr>
                        <m:nor/>
                      </m:rPr>
                      <a:rPr lang="en-US" sz="1100" b="1">
                        <a:solidFill>
                          <a:schemeClr val="dk1"/>
                        </a:solidFill>
                        <a:effectLst/>
                        <a:latin typeface="+mn-lt"/>
                        <a:ea typeface="+mn-ea"/>
                        <a:cs typeface="+mn-cs"/>
                      </a:rPr>
                      <m:t>−</m:t>
                    </m:r>
                    <m:r>
                      <m:rPr>
                        <m:nor/>
                      </m:rPr>
                      <a:rPr lang="en-US" sz="1100" b="1">
                        <a:solidFill>
                          <a:schemeClr val="dk1"/>
                        </a:solidFill>
                        <a:effectLst/>
                        <a:latin typeface="+mn-lt"/>
                        <a:ea typeface="+mn-ea"/>
                        <a:cs typeface="+mn-cs"/>
                      </a:rPr>
                      <m:t>C</m:t>
                    </m:r>
                    <m:r>
                      <m:rPr>
                        <m:nor/>
                      </m:rPr>
                      <a:rPr lang="en-US" sz="1100" b="1">
                        <a:solidFill>
                          <a:schemeClr val="dk1"/>
                        </a:solidFill>
                        <a:effectLst/>
                        <a:latin typeface="+mn-lt"/>
                        <a:ea typeface="+mn-ea"/>
                        <a:cs typeface="+mn-cs"/>
                      </a:rPr>
                      <m:t> </m:t>
                    </m:r>
                    <m:r>
                      <m:rPr>
                        <m:nor/>
                      </m:rPr>
                      <a:rPr lang="en-US" sz="1100" b="1">
                        <a:solidFill>
                          <a:schemeClr val="dk1"/>
                        </a:solidFill>
                        <a:effectLst/>
                        <a:latin typeface="+mn-lt"/>
                        <a:ea typeface="+mn-ea"/>
                        <a:cs typeface="+mn-cs"/>
                      </a:rPr>
                      <m:t>stock</m:t>
                    </m:r>
                    <m:r>
                      <m:rPr>
                        <m:nor/>
                      </m:rPr>
                      <a:rPr lang="en-US" sz="1100" b="1">
                        <a:solidFill>
                          <a:schemeClr val="dk1"/>
                        </a:solidFill>
                        <a:effectLst/>
                        <a:latin typeface="+mn-lt"/>
                        <a:ea typeface="+mn-ea"/>
                        <a:cs typeface="+mn-cs"/>
                      </a:rPr>
                      <m:t> </m:t>
                    </m:r>
                    <m:r>
                      <m:rPr>
                        <m:nor/>
                      </m:rPr>
                      <a:rPr lang="en-US" sz="1100" b="1">
                        <a:solidFill>
                          <a:schemeClr val="dk1"/>
                        </a:solidFill>
                        <a:effectLst/>
                        <a:latin typeface="+mn-lt"/>
                        <a:ea typeface="+mn-ea"/>
                        <a:cs typeface="+mn-cs"/>
                      </a:rPr>
                      <m:t>solution</m:t>
                    </m:r>
                  </m:oMath>
                </m:oMathPara>
              </a14:m>
              <a:endParaRPr lang="en-US">
                <a:effectLst/>
              </a:endParaRPr>
            </a:p>
            <a:p>
              <a:pPr algn="ctr"/>
              <a14:m>
                <m:oMathPara xmlns:m="http://schemas.openxmlformats.org/officeDocument/2006/math">
                  <m:oMathParaPr>
                    <m:jc m:val="centerGroup"/>
                  </m:oMathParaPr>
                  <m:oMath xmlns:m="http://schemas.openxmlformats.org/officeDocument/2006/math">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𝐵𝑃𝐶𝐴</m:t>
                        </m:r>
                        <m:r>
                          <a:rPr lang="en-US" sz="1100" b="0" i="1">
                            <a:solidFill>
                              <a:schemeClr val="dk1"/>
                            </a:solidFill>
                            <a:effectLst/>
                            <a:latin typeface="Cambria Math" panose="02040503050406030204" pitchFamily="18" charset="0"/>
                            <a:ea typeface="+mn-ea"/>
                            <a:cs typeface="+mn-cs"/>
                          </a:rPr>
                          <m:t>]</m:t>
                        </m:r>
                      </m:e>
                      <m:sub>
                        <m:r>
                          <a:rPr lang="en-US" sz="1100" b="0" i="1">
                            <a:solidFill>
                              <a:schemeClr val="dk1"/>
                            </a:solidFill>
                            <a:effectLst/>
                            <a:latin typeface="Cambria Math" panose="02040503050406030204" pitchFamily="18" charset="0"/>
                            <a:ea typeface="+mn-ea"/>
                            <a:cs typeface="+mn-cs"/>
                          </a:rPr>
                          <m:t>𝑖𝑛</m:t>
                        </m:r>
                        <m:r>
                          <a:rPr lang="en-US" sz="1100" b="0" i="1">
                            <a:solidFill>
                              <a:schemeClr val="dk1"/>
                            </a:solidFill>
                            <a:effectLst/>
                            <a:latin typeface="Cambria Math" panose="02040503050406030204" pitchFamily="18" charset="0"/>
                            <a:ea typeface="+mn-ea"/>
                            <a:cs typeface="+mn-cs"/>
                          </a:rPr>
                          <m:t> 5000 </m:t>
                        </m:r>
                        <m:r>
                          <a:rPr lang="en-US" sz="1100" b="0" i="1">
                            <a:solidFill>
                              <a:schemeClr val="dk1"/>
                            </a:solidFill>
                            <a:effectLst/>
                            <a:latin typeface="Cambria Math" panose="02040503050406030204" pitchFamily="18" charset="0"/>
                            <a:ea typeface="+mn-ea"/>
                            <a:cs typeface="+mn-cs"/>
                          </a:rPr>
                          <m:t>𝑢𝑀</m:t>
                        </m:r>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𝐶</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𝑠𝑡𝑜𝑐𝑘</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𝑠𝑜𝑙𝑢𝑡𝑖𝑜𝑛</m:t>
                        </m:r>
                      </m:sub>
                    </m:sSub>
                    <m:r>
                      <a:rPr lang="en-US" sz="1100" b="0" i="1">
                        <a:solidFill>
                          <a:schemeClr val="dk1"/>
                        </a:solidFill>
                        <a:effectLst/>
                        <a:latin typeface="Cambria Math" panose="02040503050406030204" pitchFamily="18" charset="0"/>
                        <a:ea typeface="+mn-ea"/>
                        <a:cs typeface="+mn-cs"/>
                      </a:rPr>
                      <m:t>=</m:t>
                    </m:r>
                    <m:sSub>
                      <m:sSubPr>
                        <m:ctrlPr>
                          <a:rPr lang="en-US" sz="1100" b="0" i="1">
                            <a:solidFill>
                              <a:schemeClr val="dk1"/>
                            </a:solidFill>
                            <a:effectLst/>
                            <a:latin typeface="Cambria Math" panose="02040503050406030204" pitchFamily="18" charset="0"/>
                            <a:ea typeface="+mn-ea"/>
                            <a:cs typeface="+mn-cs"/>
                          </a:rPr>
                        </m:ctrlPr>
                      </m:sSubPr>
                      <m:e>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𝑀𝑎𝑠𝑠</m:t>
                            </m:r>
                          </m:e>
                          <m:sub>
                            <m:r>
                              <a:rPr lang="en-US" sz="1100" b="0" i="1">
                                <a:solidFill>
                                  <a:schemeClr val="dk1"/>
                                </a:solidFill>
                                <a:effectLst/>
                                <a:latin typeface="Cambria Math" panose="02040503050406030204" pitchFamily="18" charset="0"/>
                                <a:ea typeface="+mn-ea"/>
                                <a:cs typeface="+mn-cs"/>
                              </a:rPr>
                              <m:t>𝐵𝑃𝐶𝐴</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𝑖𝑛</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𝑠𝑡𝑜𝑐𝑘</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𝑠𝑜𝑙𝑢𝑡𝑖𝑜𝑛</m:t>
                            </m:r>
                          </m:sub>
                        </m:sSub>
                        <m:r>
                          <a:rPr lang="en-US" sz="1100" b="0" i="1">
                            <a:solidFill>
                              <a:schemeClr val="dk1"/>
                            </a:solidFill>
                            <a:effectLst/>
                            <a:latin typeface="Cambria Math" panose="02040503050406030204" pitchFamily="18" charset="0"/>
                            <a:ea typeface="+mn-ea"/>
                            <a:cs typeface="+mn-cs"/>
                          </a:rPr>
                          <m:t>÷1000</m:t>
                        </m:r>
                        <m:r>
                          <a:rPr lang="en-US" sz="1100" b="0" i="1">
                            <a:solidFill>
                              <a:schemeClr val="dk1"/>
                            </a:solidFill>
                            <a:effectLst/>
                            <a:latin typeface="Cambria Math" panose="02040503050406030204" pitchFamily="18" charset="0"/>
                            <a:ea typeface="Cambria Math" panose="02040503050406030204" pitchFamily="18" charset="0"/>
                            <a:cs typeface="+mn-cs"/>
                          </a:rPr>
                          <m:t>÷</m:t>
                        </m:r>
                        <m:r>
                          <a:rPr lang="en-US" sz="1100" b="0" i="1">
                            <a:solidFill>
                              <a:schemeClr val="dk1"/>
                            </a:solidFill>
                            <a:effectLst/>
                            <a:latin typeface="Cambria Math" panose="02040503050406030204" pitchFamily="18" charset="0"/>
                            <a:ea typeface="Cambria Math" panose="02040503050406030204" pitchFamily="18" charset="0"/>
                            <a:cs typeface="+mn-cs"/>
                          </a:rPr>
                          <m:t>𝑀𝑜𝑙</m:t>
                        </m:r>
                        <m:r>
                          <a:rPr lang="en-US" sz="1100" b="0" i="1">
                            <a:solidFill>
                              <a:schemeClr val="dk1"/>
                            </a:solidFill>
                            <a:effectLst/>
                            <a:latin typeface="Cambria Math" panose="02040503050406030204" pitchFamily="18" charset="0"/>
                            <a:ea typeface="Cambria Math" panose="02040503050406030204" pitchFamily="18" charset="0"/>
                            <a:cs typeface="+mn-cs"/>
                          </a:rPr>
                          <m:t>.</m:t>
                        </m:r>
                        <m:r>
                          <a:rPr lang="en-US" sz="1100" b="0" i="1">
                            <a:solidFill>
                              <a:schemeClr val="dk1"/>
                            </a:solidFill>
                            <a:effectLst/>
                            <a:latin typeface="Cambria Math" panose="02040503050406030204" pitchFamily="18" charset="0"/>
                            <a:ea typeface="+mn-ea"/>
                            <a:cs typeface="+mn-cs"/>
                          </a:rPr>
                          <m:t>𝑀𝑎𝑠𝑠</m:t>
                        </m:r>
                      </m:e>
                      <m:sub>
                        <m:r>
                          <a:rPr lang="en-US" sz="1100" b="0" i="1">
                            <a:solidFill>
                              <a:schemeClr val="dk1"/>
                            </a:solidFill>
                            <a:effectLst/>
                            <a:latin typeface="Cambria Math" panose="02040503050406030204" pitchFamily="18" charset="0"/>
                            <a:ea typeface="+mn-ea"/>
                            <a:cs typeface="+mn-cs"/>
                          </a:rPr>
                          <m:t>𝐵𝑃𝐶𝐴</m:t>
                        </m:r>
                      </m:sub>
                    </m:sSub>
                    <m:r>
                      <a:rPr lang="en-US" sz="1100" b="0" i="1">
                        <a:solidFill>
                          <a:schemeClr val="dk1"/>
                        </a:solidFill>
                        <a:effectLst/>
                        <a:latin typeface="Cambria Math" panose="02040503050406030204" pitchFamily="18" charset="0"/>
                        <a:ea typeface="+mn-ea"/>
                        <a:cs typeface="+mn-cs"/>
                      </a:rPr>
                      <m:t>∗1000∗1000</m:t>
                    </m:r>
                    <m:r>
                      <a:rPr lang="en-US" sz="1100" b="0" i="1">
                        <a:solidFill>
                          <a:schemeClr val="dk1"/>
                        </a:solidFill>
                        <a:effectLst/>
                        <a:latin typeface="Cambria Math" panose="02040503050406030204" pitchFamily="18" charset="0"/>
                        <a:ea typeface="Cambria Math" panose="02040503050406030204" pitchFamily="18" charset="0"/>
                        <a:cs typeface="+mn-cs"/>
                      </a:rPr>
                      <m:t>÷</m:t>
                    </m:r>
                    <m:sSub>
                      <m:sSubPr>
                        <m:ctrlPr>
                          <a:rPr lang="en-US" sz="1100" b="0" i="1">
                            <a:solidFill>
                              <a:schemeClr val="dk1"/>
                            </a:solidFill>
                            <a:effectLst/>
                            <a:latin typeface="Cambria Math" panose="02040503050406030204" pitchFamily="18" charset="0"/>
                            <a:ea typeface="Cambria Math" panose="02040503050406030204" pitchFamily="18" charset="0"/>
                            <a:cs typeface="+mn-cs"/>
                          </a:rPr>
                        </m:ctrlPr>
                      </m:sSubPr>
                      <m:e>
                        <m:r>
                          <a:rPr lang="en-US" sz="1100" b="0" i="1">
                            <a:solidFill>
                              <a:schemeClr val="dk1"/>
                            </a:solidFill>
                            <a:effectLst/>
                            <a:latin typeface="Cambria Math" panose="02040503050406030204" pitchFamily="18" charset="0"/>
                            <a:ea typeface="Cambria Math" panose="02040503050406030204" pitchFamily="18" charset="0"/>
                            <a:cs typeface="+mn-cs"/>
                          </a:rPr>
                          <m:t>𝑉</m:t>
                        </m:r>
                      </m:e>
                      <m:sub>
                        <m:r>
                          <a:rPr lang="en-US" sz="1100" b="0" i="1">
                            <a:solidFill>
                              <a:schemeClr val="dk1"/>
                            </a:solidFill>
                            <a:effectLst/>
                            <a:latin typeface="Cambria Math" panose="02040503050406030204" pitchFamily="18" charset="0"/>
                            <a:ea typeface="Cambria Math" panose="02040503050406030204" pitchFamily="18" charset="0"/>
                            <a:cs typeface="+mn-cs"/>
                          </a:rPr>
                          <m:t>𝑠𝑡𝑜𝑐𝑘</m:t>
                        </m:r>
                        <m:r>
                          <a:rPr lang="en-US" sz="1100" b="0" i="1">
                            <a:solidFill>
                              <a:schemeClr val="dk1"/>
                            </a:solidFill>
                            <a:effectLst/>
                            <a:latin typeface="Cambria Math" panose="02040503050406030204" pitchFamily="18" charset="0"/>
                            <a:ea typeface="Cambria Math" panose="02040503050406030204" pitchFamily="18" charset="0"/>
                            <a:cs typeface="+mn-cs"/>
                          </a:rPr>
                          <m:t> </m:t>
                        </m:r>
                        <m:r>
                          <a:rPr lang="en-US" sz="1100" b="0" i="1">
                            <a:solidFill>
                              <a:schemeClr val="dk1"/>
                            </a:solidFill>
                            <a:effectLst/>
                            <a:latin typeface="Cambria Math" panose="02040503050406030204" pitchFamily="18" charset="0"/>
                            <a:ea typeface="Cambria Math" panose="02040503050406030204" pitchFamily="18" charset="0"/>
                            <a:cs typeface="+mn-cs"/>
                          </a:rPr>
                          <m:t>𝑠𝑜𝑙𝑢𝑡𝑖𝑜𝑛</m:t>
                        </m:r>
                      </m:sub>
                    </m:sSub>
                    <m:r>
                      <a:rPr lang="en-US" sz="1100" b="0" i="1">
                        <a:solidFill>
                          <a:schemeClr val="dk1"/>
                        </a:solidFill>
                        <a:effectLst/>
                        <a:latin typeface="Cambria Math" panose="02040503050406030204" pitchFamily="18" charset="0"/>
                        <a:ea typeface="Cambria Math" panose="02040503050406030204" pitchFamily="18" charset="0"/>
                        <a:cs typeface="+mn-cs"/>
                      </a:rPr>
                      <m:t>∗1000</m:t>
                    </m:r>
                  </m:oMath>
                </m:oMathPara>
              </a14:m>
              <a:endParaRPr lang="en-US" sz="1100" i="1">
                <a:solidFill>
                  <a:schemeClr val="dk1"/>
                </a:solidFill>
                <a:effectLst/>
                <a:latin typeface="+mn-lt"/>
                <a:ea typeface="+mn-ea"/>
                <a:cs typeface="+mn-cs"/>
              </a:endParaRPr>
            </a:p>
            <a:p>
              <a:pPr algn="ctr"/>
              <a:r>
                <a:rPr lang="en-US" sz="1100" b="0" i="1">
                  <a:solidFill>
                    <a:schemeClr val="dk1"/>
                  </a:solidFill>
                  <a:effectLst/>
                  <a:latin typeface="+mn-lt"/>
                  <a:ea typeface="+mn-ea"/>
                  <a:cs typeface="+mn-cs"/>
                </a:rPr>
                <a:t>(units: uM = (mg/1000)/(g/mol)*1000*1000/(mL*1000)</a:t>
              </a:r>
              <a:r>
                <a:rPr lang="en-US" sz="1100" b="0" i="1" baseline="0">
                  <a:solidFill>
                    <a:schemeClr val="dk1"/>
                  </a:solidFill>
                  <a:effectLst/>
                  <a:latin typeface="+mn-lt"/>
                  <a:ea typeface="+mn-ea"/>
                  <a:cs typeface="+mn-cs"/>
                </a:rPr>
                <a:t> </a:t>
              </a:r>
              <a:r>
                <a:rPr lang="en-US" sz="1100" b="0" i="1">
                  <a:solidFill>
                    <a:schemeClr val="dk1"/>
                  </a:solidFill>
                  <a:effectLst/>
                  <a:latin typeface="+mn-lt"/>
                  <a:ea typeface="+mn-ea"/>
                  <a:cs typeface="+mn-cs"/>
                </a:rPr>
                <a:t>= (g)/(g/mol)*1000*1000/(L)</a:t>
              </a:r>
              <a:r>
                <a:rPr lang="en-US" sz="1100" b="0" i="0" baseline="0">
                  <a:solidFill>
                    <a:schemeClr val="dk1"/>
                  </a:solidFill>
                  <a:effectLst/>
                  <a:latin typeface="+mn-lt"/>
                  <a:ea typeface="+mn-ea"/>
                  <a:cs typeface="+mn-cs"/>
                </a:rPr>
                <a:t> </a:t>
              </a:r>
              <a:r>
                <a:rPr lang="en-US" sz="1100" b="0" i="1">
                  <a:solidFill>
                    <a:schemeClr val="dk1"/>
                  </a:solidFill>
                  <a:effectLst/>
                  <a:latin typeface="+mn-lt"/>
                  <a:ea typeface="+mn-ea"/>
                  <a:cs typeface="+mn-cs"/>
                </a:rPr>
                <a:t>= (mol)*1000*1000/(L)</a:t>
              </a:r>
              <a:r>
                <a:rPr lang="en-US" sz="1100" b="0" i="0" baseline="0">
                  <a:solidFill>
                    <a:schemeClr val="dk1"/>
                  </a:solidFill>
                  <a:effectLst/>
                  <a:latin typeface="+mn-lt"/>
                  <a:ea typeface="+mn-ea"/>
                  <a:cs typeface="+mn-cs"/>
                </a:rPr>
                <a:t> </a:t>
              </a:r>
              <a:r>
                <a:rPr lang="en-US" sz="1100" b="0" i="1">
                  <a:solidFill>
                    <a:schemeClr val="dk1"/>
                  </a:solidFill>
                  <a:effectLst/>
                  <a:latin typeface="+mn-lt"/>
                  <a:ea typeface="+mn-ea"/>
                  <a:cs typeface="+mn-cs"/>
                </a:rPr>
                <a:t>= (umol)/(L)</a:t>
              </a:r>
              <a:endParaRPr lang="en-US">
                <a:effectLst/>
              </a:endParaRPr>
            </a:p>
            <a:p>
              <a:pPr marL="0" marR="0" lvl="0" indent="0" algn="ctr"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(see example with units below)</a:t>
              </a:r>
              <a:endParaRPr lang="en-US">
                <a:effectLst/>
              </a:endParaRPr>
            </a:p>
            <a:p>
              <a:endParaRPr lang="en-US" sz="1100" b="1" i="1">
                <a:solidFill>
                  <a:schemeClr val="dk1"/>
                </a:solidFill>
                <a:effectLst/>
                <a:latin typeface="+mn-lt"/>
                <a:ea typeface="+mn-ea"/>
                <a:cs typeface="+mn-cs"/>
              </a:endParaRPr>
            </a:p>
            <a:p>
              <a:pPr/>
              <a14:m>
                <m:oMathPara xmlns:m="http://schemas.openxmlformats.org/officeDocument/2006/math">
                  <m:oMathParaPr>
                    <m:jc m:val="centerGroup"/>
                  </m:oMathParaPr>
                  <m:oMath xmlns:m="http://schemas.openxmlformats.org/officeDocument/2006/math">
                    <m:d>
                      <m:dPr>
                        <m:begChr m:val="["/>
                        <m:endChr m:val="]"/>
                        <m:ctrlPr>
                          <a:rPr lang="en-US" sz="1100" b="1" i="1">
                            <a:solidFill>
                              <a:schemeClr val="dk1"/>
                            </a:solidFill>
                            <a:effectLst/>
                            <a:latin typeface="Cambria Math" panose="02040503050406030204" pitchFamily="18" charset="0"/>
                            <a:ea typeface="+mn-ea"/>
                            <a:cs typeface="+mn-cs"/>
                          </a:rPr>
                        </m:ctrlPr>
                      </m:dPr>
                      <m:e>
                        <m:r>
                          <a:rPr lang="en-US" sz="1100" b="1" i="1">
                            <a:solidFill>
                              <a:schemeClr val="dk1"/>
                            </a:solidFill>
                            <a:effectLst/>
                            <a:latin typeface="Cambria Math" panose="02040503050406030204" pitchFamily="18" charset="0"/>
                            <a:ea typeface="+mn-ea"/>
                            <a:cs typeface="+mn-cs"/>
                          </a:rPr>
                          <m:t>𝑩𝑷𝑪𝑨</m:t>
                        </m:r>
                      </m:e>
                    </m:d>
                    <m:r>
                      <a:rPr lang="en-US" sz="1100" b="1" i="1">
                        <a:solidFill>
                          <a:schemeClr val="dk1"/>
                        </a:solidFill>
                        <a:effectLst/>
                        <a:latin typeface="Cambria Math" panose="02040503050406030204" pitchFamily="18" charset="0"/>
                        <a:ea typeface="+mn-ea"/>
                        <a:cs typeface="+mn-cs"/>
                      </a:rPr>
                      <m:t>𝒖𝑴</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𝒊𝒏</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𝒅𝒊𝒍𝒖𝒕𝒆𝒅</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𝒔𝒕𝒐𝒄𝒌</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𝒔𝒐𝒍𝒖𝒕𝒊𝒐𝒏𝒔</m:t>
                    </m:r>
                  </m:oMath>
                </m:oMathPara>
              </a14:m>
              <a:endParaRPr lang="en-US" sz="1100" b="1" i="1">
                <a:solidFill>
                  <a:schemeClr val="dk1"/>
                </a:solidFill>
                <a:effectLst/>
                <a:latin typeface="+mn-lt"/>
                <a:ea typeface="+mn-ea"/>
                <a:cs typeface="+mn-cs"/>
              </a:endParaRPr>
            </a:p>
            <a:p>
              <a:pPr/>
              <a14:m>
                <m:oMathPara xmlns:m="http://schemas.openxmlformats.org/officeDocument/2006/math">
                  <m:oMathParaPr>
                    <m:jc m:val="centerGroup"/>
                  </m:oMathParaPr>
                  <m:oMath xmlns:m="http://schemas.openxmlformats.org/officeDocument/2006/math">
                    <m:sSub>
                      <m:sSubPr>
                        <m:ctrlPr>
                          <a:rPr lang="en-US" sz="1100" i="1">
                            <a:latin typeface="Cambria Math" panose="02040503050406030204" pitchFamily="18" charset="0"/>
                          </a:rPr>
                        </m:ctrlPr>
                      </m:sSubPr>
                      <m:e>
                        <m:r>
                          <a:rPr lang="en-US" sz="1100" b="0" i="1">
                            <a:latin typeface="Cambria Math" panose="02040503050406030204" pitchFamily="18" charset="0"/>
                          </a:rPr>
                          <m:t>[</m:t>
                        </m:r>
                        <m:r>
                          <a:rPr lang="en-US" sz="1100" b="0" i="1">
                            <a:latin typeface="Cambria Math" panose="02040503050406030204" pitchFamily="18" charset="0"/>
                          </a:rPr>
                          <m:t>𝐵𝑃𝐶𝐴</m:t>
                        </m:r>
                        <m:r>
                          <a:rPr lang="en-US" sz="1100" b="0" i="1">
                            <a:latin typeface="Cambria Math" panose="02040503050406030204" pitchFamily="18" charset="0"/>
                          </a:rPr>
                          <m:t>]</m:t>
                        </m:r>
                      </m:e>
                      <m:sub>
                        <m:r>
                          <a:rPr lang="en-US" sz="1100" b="0" i="1">
                            <a:latin typeface="Cambria Math" panose="02040503050406030204" pitchFamily="18" charset="0"/>
                          </a:rPr>
                          <m:t>𝑠𝑡𝑎𝑛𝑑𝑎𝑟𝑑</m:t>
                        </m:r>
                        <m:r>
                          <a:rPr lang="en-US" sz="1100" b="0" i="1">
                            <a:latin typeface="Cambria Math" panose="02040503050406030204" pitchFamily="18" charset="0"/>
                          </a:rPr>
                          <m:t> </m:t>
                        </m:r>
                        <m:r>
                          <a:rPr lang="en-US" sz="1100" b="0" i="1">
                            <a:latin typeface="Cambria Math" panose="02040503050406030204" pitchFamily="18" charset="0"/>
                          </a:rPr>
                          <m:t>𝑠𝑜𝑙𝑢𝑡𝑖𝑜𝑛</m:t>
                        </m:r>
                      </m:sub>
                    </m:sSub>
                    <m:r>
                      <a:rPr lang="en-US" sz="1100" b="0" i="1">
                        <a:latin typeface="Cambria Math" panose="02040503050406030204" pitchFamily="18" charset="0"/>
                      </a:rPr>
                      <m:t>= </m:t>
                    </m:r>
                    <m:sSub>
                      <m:sSubPr>
                        <m:ctrlPr>
                          <a:rPr lang="en-US" sz="1100" b="0" i="1">
                            <a:latin typeface="Cambria Math" panose="02040503050406030204" pitchFamily="18" charset="0"/>
                          </a:rPr>
                        </m:ctrlPr>
                      </m:sSubPr>
                      <m:e>
                        <m:r>
                          <a:rPr lang="en-US" sz="1100" b="0" i="1">
                            <a:latin typeface="Cambria Math" panose="02040503050406030204" pitchFamily="18" charset="0"/>
                          </a:rPr>
                          <m:t>𝑆𝑡𝑑</m:t>
                        </m:r>
                        <m:r>
                          <a:rPr lang="en-US" sz="1100" b="0" i="1">
                            <a:latin typeface="Cambria Math" panose="02040503050406030204" pitchFamily="18" charset="0"/>
                          </a:rPr>
                          <m:t> </m:t>
                        </m:r>
                        <m:r>
                          <a:rPr lang="en-US" sz="1100" b="0" i="1">
                            <a:latin typeface="Cambria Math" panose="02040503050406030204" pitchFamily="18" charset="0"/>
                          </a:rPr>
                          <m:t>𝐶𝑜𝑛𝑐</m:t>
                        </m:r>
                      </m:e>
                      <m:sub>
                        <m:r>
                          <a:rPr lang="en-US" sz="1100" b="0" i="1">
                            <a:latin typeface="Cambria Math" panose="02040503050406030204" pitchFamily="18" charset="0"/>
                          </a:rPr>
                          <m:t>𝑢𝑀</m:t>
                        </m:r>
                        <m:r>
                          <a:rPr lang="en-US" sz="1100" b="0" i="1">
                            <a:latin typeface="Cambria Math" panose="02040503050406030204" pitchFamily="18" charset="0"/>
                          </a:rPr>
                          <m:t>−</m:t>
                        </m:r>
                        <m:r>
                          <a:rPr lang="en-US" sz="1100" b="0" i="1">
                            <a:latin typeface="Cambria Math" panose="02040503050406030204" pitchFamily="18" charset="0"/>
                          </a:rPr>
                          <m:t>𝐶</m:t>
                        </m:r>
                      </m:sub>
                    </m:sSub>
                    <m:r>
                      <a:rPr lang="en-US" sz="1100" b="0" i="1">
                        <a:latin typeface="Cambria Math" panose="02040503050406030204" pitchFamily="18" charset="0"/>
                      </a:rPr>
                      <m:t>∗</m:t>
                    </m:r>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𝐵𝑃𝐶𝐴</m:t>
                        </m:r>
                        <m:r>
                          <a:rPr lang="en-US" sz="1100" b="0" i="1">
                            <a:solidFill>
                              <a:schemeClr val="dk1"/>
                            </a:solidFill>
                            <a:effectLst/>
                            <a:latin typeface="Cambria Math" panose="02040503050406030204" pitchFamily="18" charset="0"/>
                            <a:ea typeface="+mn-ea"/>
                            <a:cs typeface="+mn-cs"/>
                          </a:rPr>
                          <m:t>]</m:t>
                        </m:r>
                      </m:e>
                      <m:sub>
                        <m:r>
                          <a:rPr lang="en-US" sz="1100" b="0" i="1">
                            <a:solidFill>
                              <a:schemeClr val="dk1"/>
                            </a:solidFill>
                            <a:effectLst/>
                            <a:latin typeface="Cambria Math" panose="02040503050406030204" pitchFamily="18" charset="0"/>
                            <a:ea typeface="+mn-ea"/>
                            <a:cs typeface="+mn-cs"/>
                          </a:rPr>
                          <m:t>𝑖𝑛</m:t>
                        </m:r>
                        <m:r>
                          <a:rPr lang="en-US" sz="1100" b="0" i="1">
                            <a:solidFill>
                              <a:schemeClr val="dk1"/>
                            </a:solidFill>
                            <a:effectLst/>
                            <a:latin typeface="Cambria Math" panose="02040503050406030204" pitchFamily="18" charset="0"/>
                            <a:ea typeface="+mn-ea"/>
                            <a:cs typeface="+mn-cs"/>
                          </a:rPr>
                          <m:t> 5000 </m:t>
                        </m:r>
                        <m:r>
                          <a:rPr lang="en-US" sz="1100" b="0" i="1">
                            <a:solidFill>
                              <a:schemeClr val="dk1"/>
                            </a:solidFill>
                            <a:effectLst/>
                            <a:latin typeface="Cambria Math" panose="02040503050406030204" pitchFamily="18" charset="0"/>
                            <a:ea typeface="+mn-ea"/>
                            <a:cs typeface="+mn-cs"/>
                          </a:rPr>
                          <m:t>𝑢𝑀</m:t>
                        </m:r>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𝐶</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𝑠𝑡𝑜𝑐𝑘</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𝑠𝑜𝑙𝑢𝑡𝑖𝑜𝑛</m:t>
                        </m:r>
                      </m:sub>
                    </m:sSub>
                    <m:r>
                      <a:rPr lang="en-US" sz="1100" b="0" i="1">
                        <a:solidFill>
                          <a:schemeClr val="dk1"/>
                        </a:solidFill>
                        <a:effectLst/>
                        <a:latin typeface="Cambria Math" panose="02040503050406030204" pitchFamily="18" charset="0"/>
                        <a:ea typeface="Cambria Math" panose="02040503050406030204" pitchFamily="18" charset="0"/>
                        <a:cs typeface="+mn-cs"/>
                      </a:rPr>
                      <m:t>÷</m:t>
                    </m:r>
                    <m:sSub>
                      <m:sSubPr>
                        <m:ctrlPr>
                          <a:rPr lang="en-US" sz="1100" b="0" i="1">
                            <a:latin typeface="Cambria Math" panose="02040503050406030204" pitchFamily="18" charset="0"/>
                            <a:ea typeface="Cambria Math" panose="02040503050406030204" pitchFamily="18" charset="0"/>
                          </a:rPr>
                        </m:ctrlPr>
                      </m:sSubPr>
                      <m:e>
                        <m:r>
                          <a:rPr lang="en-US" sz="1100" b="0" i="1">
                            <a:latin typeface="Cambria Math" panose="02040503050406030204" pitchFamily="18" charset="0"/>
                            <a:ea typeface="Cambria Math" panose="02040503050406030204" pitchFamily="18" charset="0"/>
                          </a:rPr>
                          <m:t>5000</m:t>
                        </m:r>
                      </m:e>
                      <m:sub>
                        <m:r>
                          <a:rPr lang="en-US" sz="1100" b="0" i="1">
                            <a:latin typeface="Cambria Math" panose="02040503050406030204" pitchFamily="18" charset="0"/>
                            <a:ea typeface="Cambria Math" panose="02040503050406030204" pitchFamily="18" charset="0"/>
                          </a:rPr>
                          <m:t>𝑢𝑀</m:t>
                        </m:r>
                        <m:r>
                          <a:rPr lang="en-US" sz="1100" b="0" i="1">
                            <a:latin typeface="Cambria Math" panose="02040503050406030204" pitchFamily="18" charset="0"/>
                            <a:ea typeface="Cambria Math" panose="02040503050406030204" pitchFamily="18" charset="0"/>
                          </a:rPr>
                          <m:t>−</m:t>
                        </m:r>
                        <m:r>
                          <a:rPr lang="en-US" sz="1100" b="0" i="1">
                            <a:latin typeface="Cambria Math" panose="02040503050406030204" pitchFamily="18" charset="0"/>
                            <a:ea typeface="Cambria Math" panose="02040503050406030204" pitchFamily="18" charset="0"/>
                          </a:rPr>
                          <m:t>𝐶</m:t>
                        </m:r>
                      </m:sub>
                    </m:sSub>
                  </m:oMath>
                </m:oMathPara>
              </a14:m>
              <a:endParaRPr lang="en-US" sz="1100" b="0">
                <a:ea typeface="Cambria Math" panose="02040503050406030204" pitchFamily="18" charset="0"/>
              </a:endParaRPr>
            </a:p>
            <a:p>
              <a:pPr algn="ctr"/>
              <a:r>
                <a:rPr lang="en-US" sz="1100" b="0" i="1">
                  <a:solidFill>
                    <a:schemeClr val="dk1"/>
                  </a:solidFill>
                  <a:effectLst/>
                  <a:latin typeface="+mn-lt"/>
                  <a:ea typeface="+mn-ea"/>
                  <a:cs typeface="+mn-cs"/>
                </a:rPr>
                <a:t>(units: uM = uM-C*uM/uM-C)</a:t>
              </a:r>
            </a:p>
          </xdr:txBody>
        </xdr:sp>
      </mc:Choice>
      <mc:Fallback xmlns="">
        <xdr:sp macro="" textlink="">
          <xdr:nvSpPr>
            <xdr:cNvPr id="3" name="TextBox 2">
              <a:extLst>
                <a:ext uri="{FF2B5EF4-FFF2-40B4-BE49-F238E27FC236}">
                  <a16:creationId xmlns:a16="http://schemas.microsoft.com/office/drawing/2014/main" id="{C5B1F91F-F392-439A-910A-3EF101670C64}"/>
                </a:ext>
              </a:extLst>
            </xdr:cNvPr>
            <xdr:cNvSpPr txBox="1"/>
          </xdr:nvSpPr>
          <xdr:spPr>
            <a:xfrm>
              <a:off x="7848600" y="2333625"/>
              <a:ext cx="7883861" cy="162877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i="1" u="sng">
                  <a:solidFill>
                    <a:schemeClr val="dk1"/>
                  </a:solidFill>
                  <a:effectLst/>
                  <a:latin typeface="+mn-lt"/>
                  <a:ea typeface="+mn-ea"/>
                  <a:cs typeface="+mn-cs"/>
                </a:rPr>
                <a:t>Calculations</a:t>
              </a:r>
              <a:endParaRPr lang="en-US" sz="1100" b="0" i="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1" i="0">
                  <a:solidFill>
                    <a:schemeClr val="dk1"/>
                  </a:solidFill>
                  <a:effectLst/>
                  <a:latin typeface="Cambria Math" panose="02040503050406030204" pitchFamily="18" charset="0"/>
                  <a:ea typeface="+mn-ea"/>
                  <a:cs typeface="+mn-cs"/>
                </a:rPr>
                <a:t>[𝑩𝑷𝑪𝑨]  𝒖𝑴" in 5000 uM−C stock solution</a:t>
              </a:r>
              <a:r>
                <a:rPr lang="en-US" sz="1100" b="1" i="0">
                  <a:solidFill>
                    <a:schemeClr val="dk1"/>
                  </a:solidFill>
                  <a:effectLst/>
                  <a:latin typeface="+mn-lt"/>
                  <a:ea typeface="+mn-ea"/>
                  <a:cs typeface="+mn-cs"/>
                </a:rPr>
                <a:t>"</a:t>
              </a:r>
              <a:endParaRPr lang="en-US">
                <a:effectLst/>
              </a:endParaRPr>
            </a:p>
            <a:p>
              <a:pPr algn="ctr"/>
              <a:r>
                <a:rPr lang="en-US" sz="1100" b="0" i="0">
                  <a:solidFill>
                    <a:schemeClr val="dk1"/>
                  </a:solidFill>
                  <a:effectLst/>
                  <a:latin typeface="Cambria Math" panose="02040503050406030204" pitchFamily="18" charset="0"/>
                  <a:ea typeface="+mn-ea"/>
                  <a:cs typeface="+mn-cs"/>
                </a:rPr>
                <a:t>〖[𝐵𝑃𝐶𝐴]〗_(𝑖𝑛 5000 𝑢𝑀−𝐶 𝑠𝑡𝑜𝑐𝑘 𝑠𝑜𝑙𝑢𝑡𝑖𝑜𝑛)=〖〖𝑀𝑎𝑠𝑠〗_(𝐵𝑃𝐶𝐴 𝑖𝑛 𝑠𝑡𝑜𝑐𝑘 𝑠𝑜𝑙𝑢𝑡𝑖𝑜𝑛)÷1000</a:t>
              </a:r>
              <a:r>
                <a:rPr lang="en-US" sz="1100" b="0" i="0">
                  <a:solidFill>
                    <a:schemeClr val="dk1"/>
                  </a:solidFill>
                  <a:effectLst/>
                  <a:latin typeface="Cambria Math" panose="02040503050406030204" pitchFamily="18" charset="0"/>
                  <a:ea typeface="Cambria Math" panose="02040503050406030204" pitchFamily="18" charset="0"/>
                  <a:cs typeface="+mn-cs"/>
                </a:rPr>
                <a:t>÷𝑀𝑜𝑙.</a:t>
              </a:r>
              <a:r>
                <a:rPr lang="en-US" sz="1100" b="0" i="0">
                  <a:solidFill>
                    <a:schemeClr val="dk1"/>
                  </a:solidFill>
                  <a:effectLst/>
                  <a:latin typeface="Cambria Math" panose="02040503050406030204" pitchFamily="18" charset="0"/>
                  <a:ea typeface="+mn-ea"/>
                  <a:cs typeface="+mn-cs"/>
                </a:rPr>
                <a:t>𝑀𝑎𝑠𝑠〗_𝐵𝑃𝐶𝐴∗1000∗1000</a:t>
              </a:r>
              <a:r>
                <a:rPr lang="en-US" sz="1100" b="0" i="0">
                  <a:solidFill>
                    <a:schemeClr val="dk1"/>
                  </a:solidFill>
                  <a:effectLst/>
                  <a:latin typeface="Cambria Math" panose="02040503050406030204" pitchFamily="18" charset="0"/>
                  <a:ea typeface="Cambria Math" panose="02040503050406030204" pitchFamily="18" charset="0"/>
                  <a:cs typeface="+mn-cs"/>
                </a:rPr>
                <a:t>÷𝑉_(𝑠𝑡𝑜𝑐𝑘 𝑠𝑜𝑙𝑢𝑡𝑖𝑜𝑛)∗1000</a:t>
              </a:r>
              <a:endParaRPr lang="en-US" sz="1100" i="1">
                <a:solidFill>
                  <a:schemeClr val="dk1"/>
                </a:solidFill>
                <a:effectLst/>
                <a:latin typeface="+mn-lt"/>
                <a:ea typeface="+mn-ea"/>
                <a:cs typeface="+mn-cs"/>
              </a:endParaRPr>
            </a:p>
            <a:p>
              <a:pPr algn="ctr"/>
              <a:r>
                <a:rPr lang="en-US" sz="1100" b="0" i="1">
                  <a:solidFill>
                    <a:schemeClr val="dk1"/>
                  </a:solidFill>
                  <a:effectLst/>
                  <a:latin typeface="+mn-lt"/>
                  <a:ea typeface="+mn-ea"/>
                  <a:cs typeface="+mn-cs"/>
                </a:rPr>
                <a:t>(units: uM = (mg/1000)/(g/mol)*1000*1000/(mL*1000)</a:t>
              </a:r>
              <a:r>
                <a:rPr lang="en-US" sz="1100" b="0" i="1" baseline="0">
                  <a:solidFill>
                    <a:schemeClr val="dk1"/>
                  </a:solidFill>
                  <a:effectLst/>
                  <a:latin typeface="+mn-lt"/>
                  <a:ea typeface="+mn-ea"/>
                  <a:cs typeface="+mn-cs"/>
                </a:rPr>
                <a:t> </a:t>
              </a:r>
              <a:r>
                <a:rPr lang="en-US" sz="1100" b="0" i="1">
                  <a:solidFill>
                    <a:schemeClr val="dk1"/>
                  </a:solidFill>
                  <a:effectLst/>
                  <a:latin typeface="+mn-lt"/>
                  <a:ea typeface="+mn-ea"/>
                  <a:cs typeface="+mn-cs"/>
                </a:rPr>
                <a:t>= (g)/(g/mol)*1000*1000/(L)</a:t>
              </a:r>
              <a:r>
                <a:rPr lang="en-US" sz="1100" b="0" i="0" baseline="0">
                  <a:solidFill>
                    <a:schemeClr val="dk1"/>
                  </a:solidFill>
                  <a:effectLst/>
                  <a:latin typeface="+mn-lt"/>
                  <a:ea typeface="+mn-ea"/>
                  <a:cs typeface="+mn-cs"/>
                </a:rPr>
                <a:t> </a:t>
              </a:r>
              <a:r>
                <a:rPr lang="en-US" sz="1100" b="0" i="1">
                  <a:solidFill>
                    <a:schemeClr val="dk1"/>
                  </a:solidFill>
                  <a:effectLst/>
                  <a:latin typeface="+mn-lt"/>
                  <a:ea typeface="+mn-ea"/>
                  <a:cs typeface="+mn-cs"/>
                </a:rPr>
                <a:t>= (mol)*1000*1000/(L)</a:t>
              </a:r>
              <a:r>
                <a:rPr lang="en-US" sz="1100" b="0" i="0" baseline="0">
                  <a:solidFill>
                    <a:schemeClr val="dk1"/>
                  </a:solidFill>
                  <a:effectLst/>
                  <a:latin typeface="+mn-lt"/>
                  <a:ea typeface="+mn-ea"/>
                  <a:cs typeface="+mn-cs"/>
                </a:rPr>
                <a:t> </a:t>
              </a:r>
              <a:r>
                <a:rPr lang="en-US" sz="1100" b="0" i="1">
                  <a:solidFill>
                    <a:schemeClr val="dk1"/>
                  </a:solidFill>
                  <a:effectLst/>
                  <a:latin typeface="+mn-lt"/>
                  <a:ea typeface="+mn-ea"/>
                  <a:cs typeface="+mn-cs"/>
                </a:rPr>
                <a:t>= (umol)/(L)</a:t>
              </a:r>
              <a:endParaRPr lang="en-US">
                <a:effectLst/>
              </a:endParaRPr>
            </a:p>
            <a:p>
              <a:pPr marL="0" marR="0" lvl="0" indent="0" algn="ctr"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(see example with units below)</a:t>
              </a:r>
              <a:endParaRPr lang="en-US">
                <a:effectLst/>
              </a:endParaRPr>
            </a:p>
            <a:p>
              <a:endParaRPr lang="en-US" sz="1100" b="1" i="1">
                <a:solidFill>
                  <a:schemeClr val="dk1"/>
                </a:solidFill>
                <a:effectLst/>
                <a:latin typeface="+mn-lt"/>
                <a:ea typeface="+mn-ea"/>
                <a:cs typeface="+mn-cs"/>
              </a:endParaRPr>
            </a:p>
            <a:p>
              <a:pPr/>
              <a:r>
                <a:rPr lang="en-US" sz="1100" b="1" i="0">
                  <a:solidFill>
                    <a:schemeClr val="dk1"/>
                  </a:solidFill>
                  <a:effectLst/>
                  <a:latin typeface="Cambria Math" panose="02040503050406030204" pitchFamily="18" charset="0"/>
                  <a:ea typeface="+mn-ea"/>
                  <a:cs typeface="+mn-cs"/>
                </a:rPr>
                <a:t>[𝑩𝑷𝑪𝑨]𝒖𝑴 𝒊𝒏 𝒅𝒊𝒍𝒖𝒕𝒆𝒅 𝒔𝒕𝒐𝒄𝒌 𝒔𝒐𝒍𝒖𝒕𝒊𝒐𝒏𝒔</a:t>
              </a:r>
              <a:endParaRPr lang="en-US" sz="1100" b="1" i="1">
                <a:solidFill>
                  <a:schemeClr val="dk1"/>
                </a:solidFill>
                <a:effectLst/>
                <a:latin typeface="+mn-lt"/>
                <a:ea typeface="+mn-ea"/>
                <a:cs typeface="+mn-cs"/>
              </a:endParaRPr>
            </a:p>
            <a:p>
              <a:pPr/>
              <a:r>
                <a:rPr lang="en-US" sz="1100" i="0">
                  <a:latin typeface="Cambria Math" panose="02040503050406030204" pitchFamily="18" charset="0"/>
                </a:rPr>
                <a:t>〖</a:t>
              </a:r>
              <a:r>
                <a:rPr lang="en-US" sz="1100" b="0" i="0">
                  <a:latin typeface="Cambria Math" panose="02040503050406030204" pitchFamily="18" charset="0"/>
                </a:rPr>
                <a:t>[𝐵𝑃𝐶𝐴]〗_(𝑠𝑡𝑎𝑛𝑑𝑎𝑟𝑑 𝑠𝑜𝑙𝑢𝑡𝑖𝑜𝑛)= 〖𝑆𝑡𝑑 𝐶𝑜𝑛𝑐〗_(𝑢𝑀−𝐶)∗</a:t>
              </a:r>
              <a:r>
                <a:rPr lang="en-US" sz="1100" b="0" i="0">
                  <a:solidFill>
                    <a:schemeClr val="dk1"/>
                  </a:solidFill>
                  <a:effectLst/>
                  <a:latin typeface="Cambria Math" panose="02040503050406030204" pitchFamily="18" charset="0"/>
                  <a:ea typeface="+mn-ea"/>
                  <a:cs typeface="+mn-cs"/>
                </a:rPr>
                <a:t>〖[𝐵𝑃𝐶𝐴]〗_(𝑖𝑛 5000 𝑢𝑀−𝐶 𝑠𝑡𝑜𝑐𝑘 𝑠𝑜𝑙𝑢𝑡𝑖𝑜𝑛)</a:t>
              </a:r>
              <a:r>
                <a:rPr lang="en-US" sz="1100" b="0" i="0">
                  <a:solidFill>
                    <a:schemeClr val="dk1"/>
                  </a:solidFill>
                  <a:effectLst/>
                  <a:latin typeface="Cambria Math" panose="02040503050406030204" pitchFamily="18" charset="0"/>
                  <a:ea typeface="Cambria Math" panose="02040503050406030204" pitchFamily="18" charset="0"/>
                  <a:cs typeface="+mn-cs"/>
                </a:rPr>
                <a:t>÷</a:t>
              </a:r>
              <a:r>
                <a:rPr lang="en-US" sz="1100" b="0" i="0">
                  <a:latin typeface="Cambria Math" panose="02040503050406030204" pitchFamily="18" charset="0"/>
                  <a:ea typeface="Cambria Math" panose="02040503050406030204" pitchFamily="18" charset="0"/>
                </a:rPr>
                <a:t>5000_(𝑢𝑀−𝐶)</a:t>
              </a:r>
              <a:endParaRPr lang="en-US" sz="1100" b="0">
                <a:ea typeface="Cambria Math" panose="02040503050406030204" pitchFamily="18" charset="0"/>
              </a:endParaRPr>
            </a:p>
            <a:p>
              <a:pPr algn="ctr"/>
              <a:r>
                <a:rPr lang="en-US" sz="1100" b="0" i="1">
                  <a:solidFill>
                    <a:schemeClr val="dk1"/>
                  </a:solidFill>
                  <a:effectLst/>
                  <a:latin typeface="+mn-lt"/>
                  <a:ea typeface="+mn-ea"/>
                  <a:cs typeface="+mn-cs"/>
                </a:rPr>
                <a:t>(units: uM = uM-C*uM/uM-C)</a:t>
              </a:r>
            </a:p>
          </xdr:txBody>
        </xdr:sp>
      </mc:Fallback>
    </mc:AlternateContent>
    <xdr:clientData/>
  </xdr:twoCellAnchor>
</xdr:wsDr>
</file>

<file path=xl/drawings/drawing4.xml><?xml version="1.0" encoding="utf-8"?>
<xdr:wsDr xmlns:xdr="http://schemas.openxmlformats.org/drawingml/2006/spreadsheetDrawing" xmlns:a="http://schemas.openxmlformats.org/drawingml/2006/main">
  <xdr:twoCellAnchor>
    <xdr:from>
      <xdr:col>7</xdr:col>
      <xdr:colOff>27215</xdr:colOff>
      <xdr:row>28</xdr:row>
      <xdr:rowOff>42183</xdr:rowOff>
    </xdr:from>
    <xdr:to>
      <xdr:col>13</xdr:col>
      <xdr:colOff>693964</xdr:colOff>
      <xdr:row>47</xdr:row>
      <xdr:rowOff>122465</xdr:rowOff>
    </xdr:to>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7756072" y="5485040"/>
              <a:ext cx="6422571" cy="372699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i="1" u="sng">
                  <a:solidFill>
                    <a:schemeClr val="dk1"/>
                  </a:solidFill>
                  <a:effectLst/>
                  <a:latin typeface="+mn-lt"/>
                  <a:ea typeface="+mn-ea"/>
                  <a:cs typeface="+mn-cs"/>
                </a:rPr>
                <a:t>Calculations</a:t>
              </a:r>
            </a:p>
            <a:p>
              <a:endParaRPr lang="en-US" sz="1100" b="0" i="1">
                <a:solidFill>
                  <a:schemeClr val="dk1"/>
                </a:solidFill>
                <a:effectLst/>
                <a:latin typeface="+mn-lt"/>
                <a:ea typeface="+mn-ea"/>
                <a:cs typeface="+mn-cs"/>
              </a:endParaRPr>
            </a:p>
            <a:p>
              <a:pPr/>
              <a14:m>
                <m:oMathPara xmlns:m="http://schemas.openxmlformats.org/officeDocument/2006/math">
                  <m:oMathParaPr>
                    <m:jc m:val="centerGroup"/>
                  </m:oMathParaPr>
                  <m:oMath xmlns:m="http://schemas.openxmlformats.org/officeDocument/2006/math">
                    <m:sSub>
                      <m:sSubPr>
                        <m:ctrlPr>
                          <a:rPr lang="en-US" sz="1100" b="1" i="1">
                            <a:solidFill>
                              <a:schemeClr val="dk1"/>
                            </a:solidFill>
                            <a:effectLst/>
                            <a:latin typeface="Cambria Math" panose="02040503050406030204" pitchFamily="18" charset="0"/>
                            <a:ea typeface="+mn-ea"/>
                            <a:cs typeface="+mn-cs"/>
                          </a:rPr>
                        </m:ctrlPr>
                      </m:sSubPr>
                      <m:e>
                        <m:r>
                          <a:rPr lang="en-US" sz="1100" b="1" i="1">
                            <a:solidFill>
                              <a:schemeClr val="dk1"/>
                            </a:solidFill>
                            <a:effectLst/>
                            <a:latin typeface="Cambria Math" panose="02040503050406030204" pitchFamily="18" charset="0"/>
                            <a:ea typeface="+mn-ea"/>
                            <a:cs typeface="+mn-cs"/>
                          </a:rPr>
                          <m:t>[</m:t>
                        </m:r>
                        <m:r>
                          <a:rPr lang="en-US" sz="1100" b="1" i="1">
                            <a:solidFill>
                              <a:schemeClr val="dk1"/>
                            </a:solidFill>
                            <a:effectLst/>
                            <a:latin typeface="Cambria Math" panose="02040503050406030204" pitchFamily="18" charset="0"/>
                            <a:ea typeface="+mn-ea"/>
                            <a:cs typeface="+mn-cs"/>
                          </a:rPr>
                          <m:t>𝑩𝑷𝑪𝑨</m:t>
                        </m:r>
                        <m:r>
                          <a:rPr lang="en-US" sz="1100" b="1" i="1">
                            <a:solidFill>
                              <a:schemeClr val="dk1"/>
                            </a:solidFill>
                            <a:effectLst/>
                            <a:latin typeface="Cambria Math" panose="02040503050406030204" pitchFamily="18" charset="0"/>
                            <a:ea typeface="+mn-ea"/>
                            <a:cs typeface="+mn-cs"/>
                          </a:rPr>
                          <m:t>]</m:t>
                        </m:r>
                      </m:e>
                      <m:sub>
                        <m:r>
                          <a:rPr lang="en-US" sz="1100" b="1" i="1">
                            <a:solidFill>
                              <a:schemeClr val="dk1"/>
                            </a:solidFill>
                            <a:effectLst/>
                            <a:latin typeface="Cambria Math" panose="02040503050406030204" pitchFamily="18" charset="0"/>
                            <a:ea typeface="+mn-ea"/>
                            <a:cs typeface="+mn-cs"/>
                          </a:rPr>
                          <m:t>𝒊𝒏</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𝑯𝑷𝑳𝑪</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𝒗𝒊𝒂𝒍</m:t>
                        </m:r>
                      </m:sub>
                    </m:sSub>
                  </m:oMath>
                </m:oMathPara>
              </a14:m>
              <a:endParaRPr lang="en-US" b="1">
                <a:effectLst/>
                <a:latin typeface="+mn-lt"/>
              </a:endParaRPr>
            </a:p>
            <a:p>
              <a:pPr algn="ctr"/>
              <a14:m>
                <m:oMath xmlns:m="http://schemas.openxmlformats.org/officeDocument/2006/math">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𝐵𝑃𝐶𝐴</m:t>
                      </m:r>
                      <m:r>
                        <a:rPr lang="en-US" sz="1100" b="0" i="1">
                          <a:solidFill>
                            <a:schemeClr val="dk1"/>
                          </a:solidFill>
                          <a:effectLst/>
                          <a:latin typeface="Cambria Math" panose="02040503050406030204" pitchFamily="18" charset="0"/>
                          <a:ea typeface="+mn-ea"/>
                          <a:cs typeface="+mn-cs"/>
                        </a:rPr>
                        <m:t>]</m:t>
                      </m:r>
                    </m:e>
                    <m:sub>
                      <m:r>
                        <a:rPr lang="en-US" sz="1100" b="0" i="1">
                          <a:solidFill>
                            <a:schemeClr val="dk1"/>
                          </a:solidFill>
                          <a:effectLst/>
                          <a:latin typeface="Cambria Math" panose="02040503050406030204" pitchFamily="18" charset="0"/>
                          <a:ea typeface="+mn-ea"/>
                          <a:cs typeface="+mn-cs"/>
                        </a:rPr>
                        <m:t>𝑖𝑛</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𝐻𝑃𝐿𝐶</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𝑣𝑖𝑎𝑙</m:t>
                      </m:r>
                    </m:sub>
                  </m:sSub>
                  <m:r>
                    <a:rPr lang="en-US" sz="1100" b="0" i="1">
                      <a:solidFill>
                        <a:schemeClr val="dk1"/>
                      </a:solidFill>
                      <a:effectLst/>
                      <a:latin typeface="Cambria Math" panose="02040503050406030204" pitchFamily="18" charset="0"/>
                      <a:ea typeface="+mn-ea"/>
                      <a:cs typeface="+mn-cs"/>
                    </a:rPr>
                    <m:t> =</m:t>
                  </m:r>
                  <m:sSub>
                    <m:sSubPr>
                      <m:ctrlPr>
                        <a:rPr lang="en-US" sz="1100" b="0" i="1">
                          <a:solidFill>
                            <a:schemeClr val="dk1"/>
                          </a:solidFill>
                          <a:effectLst/>
                          <a:latin typeface="Cambria Math" panose="02040503050406030204" pitchFamily="18" charset="0"/>
                          <a:ea typeface="+mn-ea"/>
                          <a:cs typeface="+mn-cs"/>
                        </a:rPr>
                      </m:ctrlPr>
                    </m:sSubPr>
                    <m:e>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𝑃𝑒𝑎𝑘</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𝐴𝑟𝑒𝑎</m:t>
                          </m:r>
                        </m:e>
                        <m:sub>
                          <m:r>
                            <a:rPr lang="en-US" sz="1100" b="0" i="1">
                              <a:solidFill>
                                <a:schemeClr val="dk1"/>
                              </a:solidFill>
                              <a:effectLst/>
                              <a:latin typeface="Cambria Math" panose="02040503050406030204" pitchFamily="18" charset="0"/>
                              <a:ea typeface="+mn-ea"/>
                              <a:cs typeface="+mn-cs"/>
                            </a:rPr>
                            <m:t>𝐵𝑃𝐶𝐴</m:t>
                          </m:r>
                        </m:sub>
                      </m:sSub>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𝑆𝑙𝑜𝑝𝑒</m:t>
                      </m:r>
                    </m:e>
                    <m:sub>
                      <m:r>
                        <a:rPr lang="en-US" sz="1100" b="0" i="1">
                          <a:solidFill>
                            <a:schemeClr val="dk1"/>
                          </a:solidFill>
                          <a:effectLst/>
                          <a:latin typeface="Cambria Math" panose="02040503050406030204" pitchFamily="18" charset="0"/>
                          <a:ea typeface="+mn-ea"/>
                          <a:cs typeface="+mn-cs"/>
                        </a:rPr>
                        <m:t> </m:t>
                      </m:r>
                      <m:d>
                        <m:dPr>
                          <m:begChr m:val="["/>
                          <m:endChr m:val="]"/>
                          <m:ctrlPr>
                            <a:rPr lang="en-US" sz="1100" b="0" i="1">
                              <a:solidFill>
                                <a:schemeClr val="dk1"/>
                              </a:solidFill>
                              <a:effectLst/>
                              <a:latin typeface="Cambria Math" panose="02040503050406030204" pitchFamily="18" charset="0"/>
                              <a:ea typeface="+mn-ea"/>
                              <a:cs typeface="+mn-cs"/>
                            </a:rPr>
                          </m:ctrlPr>
                        </m:dPr>
                        <m:e>
                          <m:r>
                            <a:rPr lang="en-US" sz="1100" b="0" i="1">
                              <a:solidFill>
                                <a:schemeClr val="dk1"/>
                              </a:solidFill>
                              <a:effectLst/>
                              <a:latin typeface="Cambria Math" panose="02040503050406030204" pitchFamily="18" charset="0"/>
                              <a:ea typeface="+mn-ea"/>
                              <a:cs typeface="+mn-cs"/>
                            </a:rPr>
                            <m:t>𝐵𝑃𝐶𝐴</m:t>
                          </m:r>
                        </m:e>
                      </m:d>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𝑣</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𝑃𝑒𝑎𝑘</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𝐴𝑟𝑒𝑎</m:t>
                      </m:r>
                    </m:sub>
                  </m:sSub>
                  <m:r>
                    <a:rPr lang="en-US" sz="1100" b="0" i="1">
                      <a:solidFill>
                        <a:schemeClr val="dk1"/>
                      </a:solidFill>
                      <a:effectLst/>
                      <a:latin typeface="Cambria Math" panose="02040503050406030204" pitchFamily="18" charset="0"/>
                      <a:ea typeface="+mn-ea"/>
                      <a:cs typeface="+mn-cs"/>
                    </a:rPr>
                    <m:t>+</m:t>
                  </m:r>
                </m:oMath>
              </a14:m>
              <a:r>
                <a:rPr lang="en-US" sz="1100">
                  <a:solidFill>
                    <a:schemeClr val="dk1"/>
                  </a:solidFill>
                  <a:effectLst/>
                  <a:latin typeface="+mn-lt"/>
                  <a:ea typeface="+mn-ea"/>
                  <a:cs typeface="+mn-cs"/>
                </a:rPr>
                <a:t> </a:t>
              </a:r>
              <a14:m>
                <m:oMath xmlns:m="http://schemas.openxmlformats.org/officeDocument/2006/math">
                  <m:sSub>
                    <m:sSubPr>
                      <m:ctrlPr>
                        <a:rPr lang="en-US" sz="110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𝐼𝑛𝑡𝑒𝑟𝑐𝑒𝑝𝑡</m:t>
                      </m:r>
                    </m:e>
                    <m:sub>
                      <m:d>
                        <m:dPr>
                          <m:begChr m:val="["/>
                          <m:endChr m:val="]"/>
                          <m:ctrlPr>
                            <a:rPr lang="en-US" sz="1100" b="0" i="1">
                              <a:solidFill>
                                <a:schemeClr val="dk1"/>
                              </a:solidFill>
                              <a:effectLst/>
                              <a:latin typeface="Cambria Math" panose="02040503050406030204" pitchFamily="18" charset="0"/>
                              <a:ea typeface="+mn-ea"/>
                              <a:cs typeface="+mn-cs"/>
                            </a:rPr>
                          </m:ctrlPr>
                        </m:dPr>
                        <m:e>
                          <m:r>
                            <a:rPr lang="en-US" sz="1100" b="0" i="1">
                              <a:solidFill>
                                <a:schemeClr val="dk1"/>
                              </a:solidFill>
                              <a:effectLst/>
                              <a:latin typeface="Cambria Math" panose="02040503050406030204" pitchFamily="18" charset="0"/>
                              <a:ea typeface="+mn-ea"/>
                              <a:cs typeface="+mn-cs"/>
                            </a:rPr>
                            <m:t>𝐵𝑃𝐶𝐴</m:t>
                          </m:r>
                        </m:e>
                      </m:d>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𝑣</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𝑃𝑒𝑎𝑘</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𝐴𝑟𝑒𝑎</m:t>
                      </m:r>
                    </m:sub>
                  </m:sSub>
                </m:oMath>
              </a14:m>
              <a:endParaRPr lang="en-US" sz="1100" i="1">
                <a:solidFill>
                  <a:schemeClr val="dk1"/>
                </a:solidFill>
                <a:effectLst/>
                <a:latin typeface="+mn-lt"/>
                <a:ea typeface="+mn-ea"/>
                <a:cs typeface="+mn-cs"/>
              </a:endParaRPr>
            </a:p>
            <a:p>
              <a:pPr algn="ctr"/>
              <a:r>
                <a:rPr lang="en-US" sz="1100" i="1">
                  <a:solidFill>
                    <a:schemeClr val="dk1"/>
                  </a:solidFill>
                  <a:effectLst/>
                  <a:latin typeface="+mn-lt"/>
                  <a:ea typeface="+mn-ea"/>
                  <a:cs typeface="+mn-cs"/>
                </a:rPr>
                <a:t>(units: uM = Area*(uM/Area)</a:t>
              </a:r>
              <a:r>
                <a:rPr lang="en-US" sz="1100" i="1" baseline="0">
                  <a:solidFill>
                    <a:schemeClr val="dk1"/>
                  </a:solidFill>
                  <a:effectLst/>
                  <a:latin typeface="+mn-lt"/>
                  <a:ea typeface="+mn-ea"/>
                  <a:cs typeface="+mn-cs"/>
                </a:rPr>
                <a:t> + uM)</a:t>
              </a:r>
              <a:endParaRPr lang="en-US" sz="1100" i="1">
                <a:solidFill>
                  <a:schemeClr val="dk1"/>
                </a:solidFill>
                <a:effectLst/>
                <a:latin typeface="+mn-lt"/>
                <a:ea typeface="+mn-ea"/>
                <a:cs typeface="+mn-cs"/>
              </a:endParaRPr>
            </a:p>
            <a:p>
              <a:endParaRPr lang="en-US" sz="1100" i="1">
                <a:solidFill>
                  <a:schemeClr val="dk1"/>
                </a:solidFill>
                <a:effectLst/>
                <a:latin typeface="+mn-lt"/>
                <a:ea typeface="+mn-ea"/>
                <a:cs typeface="+mn-cs"/>
              </a:endParaRPr>
            </a:p>
            <a:p>
              <a:pPr/>
              <a14:m>
                <m:oMathPara xmlns:m="http://schemas.openxmlformats.org/officeDocument/2006/math">
                  <m:oMathParaPr>
                    <m:jc m:val="centerGroup"/>
                  </m:oMathParaPr>
                  <m:oMath xmlns:m="http://schemas.openxmlformats.org/officeDocument/2006/math">
                    <m:sSub>
                      <m:sSubPr>
                        <m:ctrlPr>
                          <a:rPr lang="en-US" sz="1100" b="1" i="1">
                            <a:solidFill>
                              <a:schemeClr val="dk1"/>
                            </a:solidFill>
                            <a:effectLst/>
                            <a:latin typeface="Cambria Math" panose="02040503050406030204" pitchFamily="18" charset="0"/>
                            <a:ea typeface="+mn-ea"/>
                            <a:cs typeface="+mn-cs"/>
                          </a:rPr>
                        </m:ctrlPr>
                      </m:sSubPr>
                      <m:e>
                        <m:r>
                          <a:rPr lang="en-US" sz="1100" b="1" i="1">
                            <a:solidFill>
                              <a:schemeClr val="dk1"/>
                            </a:solidFill>
                            <a:effectLst/>
                            <a:latin typeface="Cambria Math" panose="02040503050406030204" pitchFamily="18" charset="0"/>
                            <a:ea typeface="+mn-ea"/>
                            <a:cs typeface="+mn-cs"/>
                          </a:rPr>
                          <m:t>[</m:t>
                        </m:r>
                        <m:r>
                          <a:rPr lang="en-US" sz="1100" b="1" i="1">
                            <a:solidFill>
                              <a:schemeClr val="dk1"/>
                            </a:solidFill>
                            <a:effectLst/>
                            <a:latin typeface="Cambria Math" panose="02040503050406030204" pitchFamily="18" charset="0"/>
                            <a:ea typeface="+mn-ea"/>
                            <a:cs typeface="+mn-cs"/>
                          </a:rPr>
                          <m:t>𝑩𝑷𝑪𝑨</m:t>
                        </m:r>
                        <m:r>
                          <a:rPr lang="en-US" sz="1100" b="1" i="1">
                            <a:solidFill>
                              <a:schemeClr val="dk1"/>
                            </a:solidFill>
                            <a:effectLst/>
                            <a:latin typeface="Cambria Math" panose="02040503050406030204" pitchFamily="18" charset="0"/>
                            <a:ea typeface="+mn-ea"/>
                            <a:cs typeface="+mn-cs"/>
                          </a:rPr>
                          <m:t>]</m:t>
                        </m:r>
                      </m:e>
                      <m:sub>
                        <m:r>
                          <a:rPr lang="en-US" sz="1100" b="1" i="1">
                            <a:solidFill>
                              <a:schemeClr val="dk1"/>
                            </a:solidFill>
                            <a:effectLst/>
                            <a:latin typeface="Cambria Math" panose="02040503050406030204" pitchFamily="18" charset="0"/>
                            <a:ea typeface="+mn-ea"/>
                            <a:cs typeface="+mn-cs"/>
                          </a:rPr>
                          <m:t>𝒊𝒏</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𝑴𝒆𝑶𝑯</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𝒆𝒍𝒖𝒂𝒕𝒆</m:t>
                        </m:r>
                      </m:sub>
                    </m:sSub>
                  </m:oMath>
                </m:oMathPara>
              </a14:m>
              <a:endParaRPr lang="en-US" sz="1100" b="1" i="1">
                <a:solidFill>
                  <a:schemeClr val="dk1"/>
                </a:solidFill>
                <a:effectLst/>
                <a:latin typeface="+mn-lt"/>
                <a:ea typeface="+mn-ea"/>
                <a:cs typeface="+mn-cs"/>
              </a:endParaRPr>
            </a:p>
            <a:p>
              <a:pPr/>
              <a14:m>
                <m:oMathPara xmlns:m="http://schemas.openxmlformats.org/officeDocument/2006/math">
                  <m:oMathParaPr>
                    <m:jc m:val="centerGroup"/>
                  </m:oMathParaPr>
                  <m:oMath xmlns:m="http://schemas.openxmlformats.org/officeDocument/2006/math">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𝐵𝑃𝐶𝐴</m:t>
                        </m:r>
                        <m:r>
                          <a:rPr lang="en-US" sz="1100" b="0" i="1">
                            <a:solidFill>
                              <a:schemeClr val="dk1"/>
                            </a:solidFill>
                            <a:effectLst/>
                            <a:latin typeface="Cambria Math" panose="02040503050406030204" pitchFamily="18" charset="0"/>
                            <a:ea typeface="+mn-ea"/>
                            <a:cs typeface="+mn-cs"/>
                          </a:rPr>
                          <m:t>]</m:t>
                        </m:r>
                      </m:e>
                      <m:sub>
                        <m:r>
                          <a:rPr lang="en-US" sz="1100" b="0" i="1">
                            <a:solidFill>
                              <a:schemeClr val="dk1"/>
                            </a:solidFill>
                            <a:effectLst/>
                            <a:latin typeface="Cambria Math" panose="02040503050406030204" pitchFamily="18" charset="0"/>
                            <a:ea typeface="+mn-ea"/>
                            <a:cs typeface="+mn-cs"/>
                          </a:rPr>
                          <m:t>𝑖𝑛</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𝑀𝑒𝑂𝐻</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𝑒𝑙𝑢𝑎𝑡𝑒</m:t>
                        </m:r>
                      </m:sub>
                    </m:sSub>
                    <m:r>
                      <a:rPr lang="en-US" sz="1100" b="0" i="1">
                        <a:solidFill>
                          <a:schemeClr val="dk1"/>
                        </a:solidFill>
                        <a:effectLst/>
                        <a:latin typeface="Cambria Math" panose="02040503050406030204" pitchFamily="18" charset="0"/>
                        <a:ea typeface="+mn-ea"/>
                        <a:cs typeface="+mn-cs"/>
                      </a:rPr>
                      <m:t> </m:t>
                    </m:r>
                    <m:r>
                      <a:rPr lang="en-US" sz="1100" b="0" i="1">
                        <a:latin typeface="Cambria Math" panose="02040503050406030204" pitchFamily="18" charset="0"/>
                      </a:rPr>
                      <m:t>= </m:t>
                    </m:r>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𝐵𝑃𝐶𝐴</m:t>
                        </m:r>
                        <m:r>
                          <a:rPr lang="en-US" sz="1100" b="0" i="1">
                            <a:solidFill>
                              <a:schemeClr val="dk1"/>
                            </a:solidFill>
                            <a:effectLst/>
                            <a:latin typeface="Cambria Math" panose="02040503050406030204" pitchFamily="18" charset="0"/>
                            <a:ea typeface="+mn-ea"/>
                            <a:cs typeface="+mn-cs"/>
                          </a:rPr>
                          <m:t>]</m:t>
                        </m:r>
                      </m:e>
                      <m:sub>
                        <m:r>
                          <a:rPr lang="en-US" sz="1100" b="0" i="1">
                            <a:solidFill>
                              <a:schemeClr val="dk1"/>
                            </a:solidFill>
                            <a:effectLst/>
                            <a:latin typeface="Cambria Math" panose="02040503050406030204" pitchFamily="18" charset="0"/>
                            <a:ea typeface="+mn-ea"/>
                            <a:cs typeface="+mn-cs"/>
                          </a:rPr>
                          <m:t>𝑖𝑛</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𝐻𝑃𝐿𝐶</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𝑣𝑖𝑎𝑙</m:t>
                        </m:r>
                      </m:sub>
                    </m:sSub>
                    <m:r>
                      <a:rPr lang="en-US" sz="1100" b="0" i="1">
                        <a:solidFill>
                          <a:schemeClr val="dk1"/>
                        </a:solidFill>
                        <a:effectLst/>
                        <a:latin typeface="Cambria Math" panose="02040503050406030204" pitchFamily="18" charset="0"/>
                        <a:ea typeface="+mn-ea"/>
                        <a:cs typeface="+mn-cs"/>
                      </a:rPr>
                      <m:t> ∗ </m:t>
                    </m:r>
                    <m:sSub>
                      <m:sSubPr>
                        <m:ctrlPr>
                          <a:rPr lang="en-US" sz="1100" b="0" i="1">
                            <a:latin typeface="Cambria Math" panose="02040503050406030204" pitchFamily="18" charset="0"/>
                          </a:rPr>
                        </m:ctrlPr>
                      </m:sSubPr>
                      <m:e>
                        <m:r>
                          <a:rPr lang="en-US" sz="1100" b="0" i="1">
                            <a:latin typeface="Cambria Math" panose="02040503050406030204" pitchFamily="18" charset="0"/>
                          </a:rPr>
                          <m:t>𝑉</m:t>
                        </m:r>
                      </m:e>
                      <m:sub>
                        <m:r>
                          <a:rPr lang="en-US" sz="1100" b="0" i="1">
                            <a:latin typeface="Cambria Math" panose="02040503050406030204" pitchFamily="18" charset="0"/>
                          </a:rPr>
                          <m:t>𝑚𝑜𝑏𝑖𝑙𝑒</m:t>
                        </m:r>
                      </m:sub>
                    </m:sSub>
                    <m:r>
                      <a:rPr lang="en-US" sz="1100" b="0" i="1">
                        <a:latin typeface="Cambria Math" panose="02040503050406030204" pitchFamily="18" charset="0"/>
                        <a:ea typeface="Cambria Math" panose="02040503050406030204" pitchFamily="18" charset="0"/>
                      </a:rPr>
                      <m:t>÷</m:t>
                    </m:r>
                    <m:sSub>
                      <m:sSubPr>
                        <m:ctrlPr>
                          <a:rPr lang="en-US" sz="1100" b="0" i="1">
                            <a:latin typeface="Cambria Math" panose="02040503050406030204" pitchFamily="18" charset="0"/>
                            <a:ea typeface="Cambria Math" panose="02040503050406030204" pitchFamily="18" charset="0"/>
                          </a:rPr>
                        </m:ctrlPr>
                      </m:sSubPr>
                      <m:e>
                        <m:r>
                          <a:rPr lang="en-US" sz="1100" b="0" i="1">
                            <a:latin typeface="Cambria Math" panose="02040503050406030204" pitchFamily="18" charset="0"/>
                            <a:ea typeface="Cambria Math" panose="02040503050406030204" pitchFamily="18" charset="0"/>
                          </a:rPr>
                          <m:t>𝑉</m:t>
                        </m:r>
                      </m:e>
                      <m:sub>
                        <m:r>
                          <a:rPr lang="en-US" sz="1100" b="0" i="1">
                            <a:latin typeface="Cambria Math" panose="02040503050406030204" pitchFamily="18" charset="0"/>
                            <a:ea typeface="Cambria Math" panose="02040503050406030204" pitchFamily="18" charset="0"/>
                          </a:rPr>
                          <m:t>𝑀𝑒𝑂𝐻</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𝑑𝑟𝑖𝑒𝑑</m:t>
                        </m:r>
                      </m:sub>
                    </m:sSub>
                  </m:oMath>
                </m:oMathPara>
              </a14:m>
              <a:endParaRPr lang="en-US" sz="1100" b="0">
                <a:latin typeface="+mn-lt"/>
                <a:ea typeface="Cambria Math" panose="02040503050406030204" pitchFamily="18" charset="0"/>
              </a:endParaRPr>
            </a:p>
            <a:p>
              <a:pPr algn="ctr"/>
              <a:r>
                <a:rPr lang="en-US" sz="1100" b="0" i="1">
                  <a:solidFill>
                    <a:schemeClr val="dk1"/>
                  </a:solidFill>
                  <a:effectLst/>
                  <a:latin typeface="+mn-lt"/>
                  <a:ea typeface="+mn-ea"/>
                  <a:cs typeface="+mn-cs"/>
                </a:rPr>
                <a:t>(units: uM = uM*mL/mL)</a:t>
              </a:r>
            </a:p>
            <a:p>
              <a:endParaRPr lang="en-US" sz="1100" b="0" i="1">
                <a:solidFill>
                  <a:schemeClr val="dk1"/>
                </a:solidFill>
                <a:effectLst/>
                <a:latin typeface="+mn-lt"/>
                <a:ea typeface="+mn-ea"/>
                <a:cs typeface="+mn-cs"/>
              </a:endParaRPr>
            </a:p>
            <a:p>
              <a:pPr/>
              <a14:m>
                <m:oMathPara xmlns:m="http://schemas.openxmlformats.org/officeDocument/2006/math">
                  <m:oMathParaPr>
                    <m:jc m:val="centerGroup"/>
                  </m:oMathParaPr>
                  <m:oMath xmlns:m="http://schemas.openxmlformats.org/officeDocument/2006/math">
                    <m:sSub>
                      <m:sSubPr>
                        <m:ctrlPr>
                          <a:rPr lang="en-US" sz="1100" b="1" i="1">
                            <a:solidFill>
                              <a:schemeClr val="dk1"/>
                            </a:solidFill>
                            <a:effectLst/>
                            <a:latin typeface="Cambria Math" panose="02040503050406030204" pitchFamily="18" charset="0"/>
                            <a:ea typeface="+mn-ea"/>
                            <a:cs typeface="+mn-cs"/>
                          </a:rPr>
                        </m:ctrlPr>
                      </m:sSubPr>
                      <m:e>
                        <m:r>
                          <a:rPr lang="en-US" sz="1100" b="1" i="1">
                            <a:solidFill>
                              <a:schemeClr val="dk1"/>
                            </a:solidFill>
                            <a:effectLst/>
                            <a:latin typeface="Cambria Math" panose="02040503050406030204" pitchFamily="18" charset="0"/>
                            <a:ea typeface="+mn-ea"/>
                            <a:cs typeface="+mn-cs"/>
                          </a:rPr>
                          <m:t>[</m:t>
                        </m:r>
                        <m:r>
                          <a:rPr lang="en-US" sz="1100" b="1" i="1">
                            <a:solidFill>
                              <a:schemeClr val="dk1"/>
                            </a:solidFill>
                            <a:effectLst/>
                            <a:latin typeface="Cambria Math" panose="02040503050406030204" pitchFamily="18" charset="0"/>
                            <a:ea typeface="+mn-ea"/>
                            <a:cs typeface="+mn-cs"/>
                          </a:rPr>
                          <m:t>𝑩𝑷𝑪𝑨</m:t>
                        </m:r>
                        <m:r>
                          <a:rPr lang="en-US" sz="1100" b="1" i="1">
                            <a:solidFill>
                              <a:schemeClr val="dk1"/>
                            </a:solidFill>
                            <a:effectLst/>
                            <a:latin typeface="Cambria Math" panose="02040503050406030204" pitchFamily="18" charset="0"/>
                            <a:ea typeface="+mn-ea"/>
                            <a:cs typeface="+mn-cs"/>
                          </a:rPr>
                          <m:t>]</m:t>
                        </m:r>
                      </m:e>
                      <m:sub>
                        <m:r>
                          <a:rPr lang="en-US" sz="1100" b="1" i="1">
                            <a:solidFill>
                              <a:schemeClr val="dk1"/>
                            </a:solidFill>
                            <a:effectLst/>
                            <a:latin typeface="Cambria Math" panose="02040503050406030204" pitchFamily="18" charset="0"/>
                            <a:ea typeface="+mn-ea"/>
                            <a:cs typeface="+mn-cs"/>
                          </a:rPr>
                          <m:t>𝒊𝒏</m:t>
                        </m:r>
                        <m:r>
                          <a:rPr lang="en-US" sz="1100" b="1" i="1">
                            <a:solidFill>
                              <a:schemeClr val="dk1"/>
                            </a:solidFill>
                            <a:effectLst/>
                            <a:latin typeface="Cambria Math" panose="02040503050406030204" pitchFamily="18" charset="0"/>
                            <a:ea typeface="+mn-ea"/>
                            <a:cs typeface="+mn-cs"/>
                          </a:rPr>
                          <m:t> </m:t>
                        </m:r>
                        <m:r>
                          <a:rPr lang="en-US" sz="1100" b="1" i="1">
                            <a:solidFill>
                              <a:schemeClr val="dk1"/>
                            </a:solidFill>
                            <a:effectLst/>
                            <a:latin typeface="Cambria Math" panose="02040503050406030204" pitchFamily="18" charset="0"/>
                            <a:ea typeface="+mn-ea"/>
                            <a:cs typeface="+mn-cs"/>
                          </a:rPr>
                          <m:t>𝒔𝒂𝒎𝒑𝒍𝒆</m:t>
                        </m:r>
                      </m:sub>
                    </m:sSub>
                  </m:oMath>
                </m:oMathPara>
              </a14:m>
              <a:endParaRPr lang="en-US" b="1">
                <a:effectLst/>
                <a:latin typeface="+mn-lt"/>
              </a:endParaRPr>
            </a:p>
            <a:p>
              <a:pPr algn="ctr"/>
              <a14:m>
                <m:oMath xmlns:m="http://schemas.openxmlformats.org/officeDocument/2006/math">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𝐵𝑃𝐶𝐴</m:t>
                      </m:r>
                      <m:r>
                        <a:rPr lang="en-US" sz="1100" b="0" i="1">
                          <a:solidFill>
                            <a:schemeClr val="dk1"/>
                          </a:solidFill>
                          <a:effectLst/>
                          <a:latin typeface="Cambria Math" panose="02040503050406030204" pitchFamily="18" charset="0"/>
                          <a:ea typeface="+mn-ea"/>
                          <a:cs typeface="+mn-cs"/>
                        </a:rPr>
                        <m:t>]</m:t>
                      </m:r>
                    </m:e>
                    <m:sub>
                      <m:r>
                        <a:rPr lang="en-US" sz="1100" b="0" i="1">
                          <a:solidFill>
                            <a:schemeClr val="dk1"/>
                          </a:solidFill>
                          <a:effectLst/>
                          <a:latin typeface="Cambria Math" panose="02040503050406030204" pitchFamily="18" charset="0"/>
                          <a:ea typeface="+mn-ea"/>
                          <a:cs typeface="+mn-cs"/>
                        </a:rPr>
                        <m:t>𝑖𝑛</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𝑠𝑎𝑚𝑝𝑙𝑒</m:t>
                      </m:r>
                    </m:sub>
                  </m:sSub>
                  <m:r>
                    <a:rPr lang="en-US" sz="1100" b="0" i="1">
                      <a:solidFill>
                        <a:schemeClr val="dk1"/>
                      </a:solidFill>
                      <a:effectLst/>
                      <a:latin typeface="Cambria Math" panose="02040503050406030204" pitchFamily="18" charset="0"/>
                      <a:ea typeface="+mn-ea"/>
                      <a:cs typeface="+mn-cs"/>
                    </a:rPr>
                    <m:t> =</m:t>
                  </m:r>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𝐵𝑃𝐶𝐴</m:t>
                      </m:r>
                      <m:r>
                        <a:rPr lang="en-US" sz="1100" b="0" i="1">
                          <a:solidFill>
                            <a:schemeClr val="dk1"/>
                          </a:solidFill>
                          <a:effectLst/>
                          <a:latin typeface="Cambria Math" panose="02040503050406030204" pitchFamily="18" charset="0"/>
                          <a:ea typeface="+mn-ea"/>
                          <a:cs typeface="+mn-cs"/>
                        </a:rPr>
                        <m:t>]</m:t>
                      </m:r>
                    </m:e>
                    <m:sub>
                      <m:r>
                        <a:rPr lang="en-US" sz="1100" b="0" i="1">
                          <a:solidFill>
                            <a:schemeClr val="dk1"/>
                          </a:solidFill>
                          <a:effectLst/>
                          <a:latin typeface="Cambria Math" panose="02040503050406030204" pitchFamily="18" charset="0"/>
                          <a:ea typeface="+mn-ea"/>
                          <a:cs typeface="+mn-cs"/>
                        </a:rPr>
                        <m:t>𝑖𝑛</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𝑀𝑒𝑂𝐻</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𝑒𝑙𝑢𝑎𝑡𝑒</m:t>
                      </m:r>
                    </m:sub>
                  </m:sSub>
                  <m:r>
                    <a:rPr lang="en-US" sz="1100" b="0" i="1">
                      <a:solidFill>
                        <a:schemeClr val="dk1"/>
                      </a:solidFill>
                      <a:effectLst/>
                      <a:latin typeface="Cambria Math" panose="02040503050406030204" pitchFamily="18" charset="0"/>
                      <a:ea typeface="+mn-ea"/>
                      <a:cs typeface="+mn-cs"/>
                    </a:rPr>
                    <m:t> ∗</m:t>
                  </m:r>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𝑉</m:t>
                      </m:r>
                    </m:e>
                    <m:sub>
                      <m:r>
                        <a:rPr lang="en-US" sz="1100" b="0" i="1">
                          <a:solidFill>
                            <a:schemeClr val="dk1"/>
                          </a:solidFill>
                          <a:effectLst/>
                          <a:latin typeface="Cambria Math" panose="02040503050406030204" pitchFamily="18" charset="0"/>
                          <a:ea typeface="+mn-ea"/>
                          <a:cs typeface="+mn-cs"/>
                        </a:rPr>
                        <m:t>𝑀𝑒𝑂𝐻</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𝑡h𝑟𝑜𝑢𝑔h</m:t>
                      </m:r>
                      <m:r>
                        <a:rPr lang="en-US" sz="1100" b="0" i="1">
                          <a:solidFill>
                            <a:schemeClr val="dk1"/>
                          </a:solidFill>
                          <a:effectLst/>
                          <a:latin typeface="Cambria Math" panose="02040503050406030204" pitchFamily="18" charset="0"/>
                          <a:ea typeface="+mn-ea"/>
                          <a:cs typeface="+mn-cs"/>
                        </a:rPr>
                        <m:t> </m:t>
                      </m:r>
                      <m:r>
                        <a:rPr lang="en-US" sz="1100" b="0" i="1">
                          <a:solidFill>
                            <a:schemeClr val="dk1"/>
                          </a:solidFill>
                          <a:effectLst/>
                          <a:latin typeface="Cambria Math" panose="02040503050406030204" pitchFamily="18" charset="0"/>
                          <a:ea typeface="+mn-ea"/>
                          <a:cs typeface="+mn-cs"/>
                        </a:rPr>
                        <m:t>𝑃𝑃𝐿</m:t>
                      </m:r>
                    </m:sub>
                  </m:sSub>
                  <m:r>
                    <a:rPr lang="en-US" sz="1100" b="0" i="1">
                      <a:solidFill>
                        <a:schemeClr val="dk1"/>
                      </a:solidFill>
                      <a:effectLst/>
                      <a:latin typeface="Cambria Math" panose="02040503050406030204" pitchFamily="18" charset="0"/>
                      <a:ea typeface="+mn-ea"/>
                      <a:cs typeface="+mn-cs"/>
                    </a:rPr>
                    <m:t>÷</m:t>
                  </m:r>
                </m:oMath>
              </a14:m>
              <a:r>
                <a:rPr lang="en-US">
                  <a:effectLst/>
                  <a:latin typeface="+mn-lt"/>
                </a:rPr>
                <a:t> </a:t>
              </a:r>
              <a14:m>
                <m:oMath xmlns:m="http://schemas.openxmlformats.org/officeDocument/2006/math">
                  <m:sSub>
                    <m:sSubPr>
                      <m:ctrlPr>
                        <a:rPr lang="en-US" sz="110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𝑉</m:t>
                      </m:r>
                    </m:e>
                    <m:sub>
                      <m:r>
                        <a:rPr lang="en-US" sz="1100" b="0" i="1">
                          <a:solidFill>
                            <a:schemeClr val="dk1"/>
                          </a:solidFill>
                          <a:effectLst/>
                          <a:latin typeface="Cambria Math" panose="02040503050406030204" pitchFamily="18" charset="0"/>
                          <a:ea typeface="+mn-ea"/>
                          <a:cs typeface="+mn-cs"/>
                        </a:rPr>
                        <m:t>𝑠𝑎𝑚𝑝𝑙𝑒</m:t>
                      </m:r>
                    </m:sub>
                  </m:sSub>
                </m:oMath>
              </a14:m>
              <a:endParaRPr lang="en-US">
                <a:effectLst/>
                <a:latin typeface="+mn-lt"/>
              </a:endParaRPr>
            </a:p>
            <a:p>
              <a:pPr algn="ctr"/>
              <a:r>
                <a:rPr lang="en-US">
                  <a:effectLst/>
                  <a:latin typeface="+mn-lt"/>
                </a:rPr>
                <a:t>(units: uM = uM*mL/mL)</a:t>
              </a:r>
            </a:p>
            <a:p>
              <a:pPr algn="ctr"/>
              <a:endParaRPr lang="en-US">
                <a:effectLst/>
                <a:latin typeface="+mn-lt"/>
              </a:endParaRPr>
            </a:p>
            <a:p>
              <a:pPr/>
              <a14:m>
                <m:oMathPara xmlns:m="http://schemas.openxmlformats.org/officeDocument/2006/math">
                  <m:oMathParaPr>
                    <m:jc m:val="centerGroup"/>
                  </m:oMathParaPr>
                  <m:oMath xmlns:m="http://schemas.openxmlformats.org/officeDocument/2006/math">
                    <m:sSub>
                      <m:sSubPr>
                        <m:ctrlPr>
                          <a:rPr lang="en-US" sz="1100" b="1" i="1">
                            <a:solidFill>
                              <a:schemeClr val="dk1"/>
                            </a:solidFill>
                            <a:effectLst/>
                            <a:latin typeface="Cambria Math" panose="02040503050406030204" pitchFamily="18" charset="0"/>
                            <a:ea typeface="+mn-ea"/>
                            <a:cs typeface="+mn-cs"/>
                          </a:rPr>
                        </m:ctrlPr>
                      </m:sSubPr>
                      <m:e>
                        <m:r>
                          <a:rPr lang="en-US" sz="1100" b="1" i="1">
                            <a:solidFill>
                              <a:schemeClr val="dk1"/>
                            </a:solidFill>
                            <a:effectLst/>
                            <a:latin typeface="Cambria Math" panose="02040503050406030204" pitchFamily="18" charset="0"/>
                            <a:ea typeface="+mn-ea"/>
                            <a:cs typeface="+mn-cs"/>
                          </a:rPr>
                          <m:t>[</m:t>
                        </m:r>
                        <m:r>
                          <a:rPr lang="en-US" sz="1100" b="1" i="1">
                            <a:solidFill>
                              <a:schemeClr val="dk1"/>
                            </a:solidFill>
                            <a:effectLst/>
                            <a:latin typeface="Cambria Math" panose="02040503050406030204" pitchFamily="18" charset="0"/>
                            <a:ea typeface="+mn-ea"/>
                            <a:cs typeface="+mn-cs"/>
                          </a:rPr>
                          <m:t>𝑩</m:t>
                        </m:r>
                        <m:r>
                          <a:rPr lang="en-US" sz="1100" b="1" i="1">
                            <a:solidFill>
                              <a:schemeClr val="dk1"/>
                            </a:solidFill>
                            <a:effectLst/>
                            <a:latin typeface="Cambria Math" panose="02040503050406030204" pitchFamily="18" charset="0"/>
                            <a:ea typeface="+mn-ea"/>
                            <a:cs typeface="+mn-cs"/>
                          </a:rPr>
                          <m:t>𝟔</m:t>
                        </m:r>
                        <m:r>
                          <a:rPr lang="en-US" sz="1100" b="1" i="1">
                            <a:solidFill>
                              <a:schemeClr val="dk1"/>
                            </a:solidFill>
                            <a:effectLst/>
                            <a:latin typeface="Cambria Math" panose="02040503050406030204" pitchFamily="18" charset="0"/>
                            <a:ea typeface="+mn-ea"/>
                            <a:cs typeface="+mn-cs"/>
                          </a:rPr>
                          <m:t>𝑪𝑨</m:t>
                        </m:r>
                        <m:r>
                          <a:rPr lang="en-US" sz="1100" b="1" i="1">
                            <a:solidFill>
                              <a:schemeClr val="dk1"/>
                            </a:solidFill>
                            <a:effectLst/>
                            <a:latin typeface="Cambria Math" panose="02040503050406030204" pitchFamily="18" charset="0"/>
                            <a:ea typeface="+mn-ea"/>
                            <a:cs typeface="+mn-cs"/>
                          </a:rPr>
                          <m:t>+</m:t>
                        </m:r>
                        <m:r>
                          <a:rPr lang="en-US" sz="1100" b="1" i="1">
                            <a:solidFill>
                              <a:schemeClr val="dk1"/>
                            </a:solidFill>
                            <a:effectLst/>
                            <a:latin typeface="Cambria Math" panose="02040503050406030204" pitchFamily="18" charset="0"/>
                            <a:ea typeface="+mn-ea"/>
                            <a:cs typeface="+mn-cs"/>
                          </a:rPr>
                          <m:t>𝑩</m:t>
                        </m:r>
                        <m:r>
                          <a:rPr lang="en-US" sz="1100" b="1" i="1">
                            <a:solidFill>
                              <a:schemeClr val="dk1"/>
                            </a:solidFill>
                            <a:effectLst/>
                            <a:latin typeface="Cambria Math" panose="02040503050406030204" pitchFamily="18" charset="0"/>
                            <a:ea typeface="+mn-ea"/>
                            <a:cs typeface="+mn-cs"/>
                          </a:rPr>
                          <m:t>𝟓</m:t>
                        </m:r>
                        <m:r>
                          <a:rPr lang="en-US" sz="1100" b="1" i="1">
                            <a:solidFill>
                              <a:schemeClr val="dk1"/>
                            </a:solidFill>
                            <a:effectLst/>
                            <a:latin typeface="Cambria Math" panose="02040503050406030204" pitchFamily="18" charset="0"/>
                            <a:ea typeface="+mn-ea"/>
                            <a:cs typeface="+mn-cs"/>
                          </a:rPr>
                          <m:t>𝑪𝑨</m:t>
                        </m:r>
                        <m:r>
                          <a:rPr lang="en-US" sz="1100" b="1" i="1">
                            <a:solidFill>
                              <a:schemeClr val="dk1"/>
                            </a:solidFill>
                            <a:effectLst/>
                            <a:latin typeface="Cambria Math" panose="02040503050406030204" pitchFamily="18" charset="0"/>
                            <a:ea typeface="+mn-ea"/>
                            <a:cs typeface="+mn-cs"/>
                          </a:rPr>
                          <m:t>]</m:t>
                        </m:r>
                      </m:e>
                      <m:sub>
                        <m:r>
                          <a:rPr lang="en-US" sz="1100" b="1" i="1">
                            <a:solidFill>
                              <a:schemeClr val="dk1"/>
                            </a:solidFill>
                            <a:effectLst/>
                            <a:latin typeface="Cambria Math" panose="02040503050406030204" pitchFamily="18" charset="0"/>
                            <a:ea typeface="+mn-ea"/>
                            <a:cs typeface="+mn-cs"/>
                          </a:rPr>
                          <m:t>(</m:t>
                        </m:r>
                        <m:r>
                          <a:rPr lang="en-US" sz="1100" b="1" i="1">
                            <a:solidFill>
                              <a:schemeClr val="dk1"/>
                            </a:solidFill>
                            <a:effectLst/>
                            <a:latin typeface="Cambria Math" panose="02040503050406030204" pitchFamily="18" charset="0"/>
                            <a:ea typeface="+mn-ea"/>
                            <a:cs typeface="+mn-cs"/>
                          </a:rPr>
                          <m:t>𝒏𝑴</m:t>
                        </m:r>
                        <m:r>
                          <a:rPr lang="en-US" sz="1100" b="1" i="1">
                            <a:solidFill>
                              <a:schemeClr val="dk1"/>
                            </a:solidFill>
                            <a:effectLst/>
                            <a:latin typeface="Cambria Math" panose="02040503050406030204" pitchFamily="18" charset="0"/>
                            <a:ea typeface="+mn-ea"/>
                            <a:cs typeface="+mn-cs"/>
                          </a:rPr>
                          <m:t>)</m:t>
                        </m:r>
                      </m:sub>
                    </m:sSub>
                  </m:oMath>
                </m:oMathPara>
              </a14:m>
              <a:endParaRPr lang="en-US" b="1">
                <a:effectLst/>
                <a:latin typeface="+mn-lt"/>
              </a:endParaRPr>
            </a:p>
            <a:p>
              <a:pPr algn="ctr"/>
              <a14:m>
                <m:oMath xmlns:m="http://schemas.openxmlformats.org/officeDocument/2006/math">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𝐵</m:t>
                      </m:r>
                      <m:r>
                        <a:rPr lang="en-US" sz="1100" b="0" i="1">
                          <a:solidFill>
                            <a:schemeClr val="dk1"/>
                          </a:solidFill>
                          <a:effectLst/>
                          <a:latin typeface="Cambria Math" panose="02040503050406030204" pitchFamily="18" charset="0"/>
                          <a:ea typeface="+mn-ea"/>
                          <a:cs typeface="+mn-cs"/>
                        </a:rPr>
                        <m:t>6</m:t>
                      </m:r>
                      <m:r>
                        <a:rPr lang="en-US" sz="1100" b="0" i="1">
                          <a:solidFill>
                            <a:schemeClr val="dk1"/>
                          </a:solidFill>
                          <a:effectLst/>
                          <a:latin typeface="Cambria Math" panose="02040503050406030204" pitchFamily="18" charset="0"/>
                          <a:ea typeface="+mn-ea"/>
                          <a:cs typeface="+mn-cs"/>
                        </a:rPr>
                        <m:t>𝐶𝐴</m:t>
                      </m:r>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𝐵</m:t>
                      </m:r>
                      <m:r>
                        <a:rPr lang="en-US" sz="1100" b="0" i="1">
                          <a:solidFill>
                            <a:schemeClr val="dk1"/>
                          </a:solidFill>
                          <a:effectLst/>
                          <a:latin typeface="Cambria Math" panose="02040503050406030204" pitchFamily="18" charset="0"/>
                          <a:ea typeface="+mn-ea"/>
                          <a:cs typeface="+mn-cs"/>
                        </a:rPr>
                        <m:t>5</m:t>
                      </m:r>
                      <m:r>
                        <a:rPr lang="en-US" sz="1100" b="0" i="1">
                          <a:solidFill>
                            <a:schemeClr val="dk1"/>
                          </a:solidFill>
                          <a:effectLst/>
                          <a:latin typeface="Cambria Math" panose="02040503050406030204" pitchFamily="18" charset="0"/>
                          <a:ea typeface="+mn-ea"/>
                          <a:cs typeface="+mn-cs"/>
                        </a:rPr>
                        <m:t>𝐶𝐴</m:t>
                      </m:r>
                      <m:r>
                        <a:rPr lang="en-US" sz="1100" b="0" i="1">
                          <a:solidFill>
                            <a:schemeClr val="dk1"/>
                          </a:solidFill>
                          <a:effectLst/>
                          <a:latin typeface="Cambria Math" panose="02040503050406030204" pitchFamily="18" charset="0"/>
                          <a:ea typeface="+mn-ea"/>
                          <a:cs typeface="+mn-cs"/>
                        </a:rPr>
                        <m:t>]</m:t>
                      </m:r>
                    </m:e>
                    <m:sub>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𝑛𝑀</m:t>
                      </m:r>
                      <m:r>
                        <a:rPr lang="en-US" sz="1100" b="0" i="1">
                          <a:solidFill>
                            <a:schemeClr val="dk1"/>
                          </a:solidFill>
                          <a:effectLst/>
                          <a:latin typeface="Cambria Math" panose="02040503050406030204" pitchFamily="18" charset="0"/>
                          <a:ea typeface="+mn-ea"/>
                          <a:cs typeface="+mn-cs"/>
                        </a:rPr>
                        <m:t>)</m:t>
                      </m:r>
                    </m:sub>
                  </m:sSub>
                  <m:r>
                    <a:rPr lang="en-US" sz="1100" b="0" i="1">
                      <a:solidFill>
                        <a:schemeClr val="dk1"/>
                      </a:solidFill>
                      <a:effectLst/>
                      <a:latin typeface="Cambria Math" panose="02040503050406030204" pitchFamily="18" charset="0"/>
                      <a:ea typeface="+mn-ea"/>
                      <a:cs typeface="+mn-cs"/>
                    </a:rPr>
                    <m:t> =(</m:t>
                  </m:r>
                  <m:sSub>
                    <m:sSubPr>
                      <m:ctrlPr>
                        <a:rPr lang="en-US" sz="1100" b="0" i="1">
                          <a:solidFill>
                            <a:schemeClr val="dk1"/>
                          </a:solidFill>
                          <a:effectLst/>
                          <a:latin typeface="Cambria Math" panose="02040503050406030204" pitchFamily="18" charset="0"/>
                          <a:ea typeface="+mn-ea"/>
                          <a:cs typeface="+mn-cs"/>
                        </a:rPr>
                      </m:ctrlPr>
                    </m:sSubPr>
                    <m:e>
                      <m:d>
                        <m:dPr>
                          <m:begChr m:val="["/>
                          <m:endChr m:val="]"/>
                          <m:ctrlPr>
                            <a:rPr lang="en-US" sz="1100" b="0" i="1">
                              <a:solidFill>
                                <a:schemeClr val="dk1"/>
                              </a:solidFill>
                              <a:effectLst/>
                              <a:latin typeface="Cambria Math" panose="02040503050406030204" pitchFamily="18" charset="0"/>
                              <a:ea typeface="+mn-ea"/>
                              <a:cs typeface="+mn-cs"/>
                            </a:rPr>
                          </m:ctrlPr>
                        </m:dPr>
                        <m:e>
                          <m:r>
                            <a:rPr lang="en-US" sz="1100" b="0" i="1">
                              <a:solidFill>
                                <a:schemeClr val="dk1"/>
                              </a:solidFill>
                              <a:effectLst/>
                              <a:latin typeface="Cambria Math" panose="02040503050406030204" pitchFamily="18" charset="0"/>
                              <a:ea typeface="+mn-ea"/>
                              <a:cs typeface="+mn-cs"/>
                            </a:rPr>
                            <m:t>𝐵</m:t>
                          </m:r>
                          <m:r>
                            <a:rPr lang="en-US" sz="1100" b="0" i="1">
                              <a:solidFill>
                                <a:schemeClr val="dk1"/>
                              </a:solidFill>
                              <a:effectLst/>
                              <a:latin typeface="Cambria Math" panose="02040503050406030204" pitchFamily="18" charset="0"/>
                              <a:ea typeface="+mn-ea"/>
                              <a:cs typeface="+mn-cs"/>
                            </a:rPr>
                            <m:t>6</m:t>
                          </m:r>
                          <m:r>
                            <a:rPr lang="en-US" sz="1100" b="0" i="1">
                              <a:solidFill>
                                <a:schemeClr val="dk1"/>
                              </a:solidFill>
                              <a:effectLst/>
                              <a:latin typeface="Cambria Math" panose="02040503050406030204" pitchFamily="18" charset="0"/>
                              <a:ea typeface="+mn-ea"/>
                              <a:cs typeface="+mn-cs"/>
                            </a:rPr>
                            <m:t>𝐶𝐴</m:t>
                          </m:r>
                        </m:e>
                      </m:d>
                    </m:e>
                    <m:sub>
                      <m:d>
                        <m:dPr>
                          <m:ctrlPr>
                            <a:rPr lang="en-US" sz="1100" b="0" i="1">
                              <a:solidFill>
                                <a:schemeClr val="dk1"/>
                              </a:solidFill>
                              <a:effectLst/>
                              <a:latin typeface="Cambria Math" panose="02040503050406030204" pitchFamily="18" charset="0"/>
                              <a:ea typeface="+mn-ea"/>
                              <a:cs typeface="+mn-cs"/>
                            </a:rPr>
                          </m:ctrlPr>
                        </m:dPr>
                        <m:e>
                          <m:r>
                            <a:rPr lang="en-US" sz="1100" b="0" i="1">
                              <a:solidFill>
                                <a:schemeClr val="dk1"/>
                              </a:solidFill>
                              <a:effectLst/>
                              <a:latin typeface="Cambria Math" panose="02040503050406030204" pitchFamily="18" charset="0"/>
                              <a:ea typeface="+mn-ea"/>
                              <a:cs typeface="+mn-cs"/>
                            </a:rPr>
                            <m:t>𝑢𝑀</m:t>
                          </m:r>
                        </m:e>
                      </m:d>
                    </m:sub>
                  </m:sSub>
                  <m:r>
                    <a:rPr lang="en-US" sz="1100" b="0" i="1">
                      <a:solidFill>
                        <a:schemeClr val="dk1"/>
                      </a:solidFill>
                      <a:effectLst/>
                      <a:latin typeface="Cambria Math" panose="02040503050406030204" pitchFamily="18" charset="0"/>
                      <a:ea typeface="+mn-ea"/>
                      <a:cs typeface="+mn-cs"/>
                    </a:rPr>
                    <m:t> +</m:t>
                  </m:r>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 </m:t>
                      </m:r>
                      <m:d>
                        <m:dPr>
                          <m:begChr m:val="["/>
                          <m:endChr m:val="]"/>
                          <m:ctrlPr>
                            <a:rPr lang="en-US" sz="1100" b="0" i="1">
                              <a:solidFill>
                                <a:schemeClr val="dk1"/>
                              </a:solidFill>
                              <a:effectLst/>
                              <a:latin typeface="Cambria Math" panose="02040503050406030204" pitchFamily="18" charset="0"/>
                              <a:ea typeface="+mn-ea"/>
                              <a:cs typeface="+mn-cs"/>
                            </a:rPr>
                          </m:ctrlPr>
                        </m:dPr>
                        <m:e>
                          <m:r>
                            <a:rPr lang="en-US" sz="1100" b="0" i="1">
                              <a:solidFill>
                                <a:schemeClr val="dk1"/>
                              </a:solidFill>
                              <a:effectLst/>
                              <a:latin typeface="Cambria Math" panose="02040503050406030204" pitchFamily="18" charset="0"/>
                              <a:ea typeface="+mn-ea"/>
                              <a:cs typeface="+mn-cs"/>
                            </a:rPr>
                            <m:t>𝐵</m:t>
                          </m:r>
                          <m:r>
                            <a:rPr lang="en-US" sz="1100" b="0" i="1">
                              <a:solidFill>
                                <a:schemeClr val="dk1"/>
                              </a:solidFill>
                              <a:effectLst/>
                              <a:latin typeface="Cambria Math" panose="02040503050406030204" pitchFamily="18" charset="0"/>
                              <a:ea typeface="+mn-ea"/>
                              <a:cs typeface="+mn-cs"/>
                            </a:rPr>
                            <m:t>5</m:t>
                          </m:r>
                          <m:r>
                            <a:rPr lang="en-US" sz="1100" b="0" i="1">
                              <a:solidFill>
                                <a:schemeClr val="dk1"/>
                              </a:solidFill>
                              <a:effectLst/>
                              <a:latin typeface="Cambria Math" panose="02040503050406030204" pitchFamily="18" charset="0"/>
                              <a:ea typeface="+mn-ea"/>
                              <a:cs typeface="+mn-cs"/>
                            </a:rPr>
                            <m:t>𝐶𝐴</m:t>
                          </m:r>
                        </m:e>
                      </m:d>
                    </m:e>
                    <m:sub>
                      <m:d>
                        <m:dPr>
                          <m:ctrlPr>
                            <a:rPr lang="en-US" sz="1100" b="0" i="1">
                              <a:solidFill>
                                <a:schemeClr val="dk1"/>
                              </a:solidFill>
                              <a:effectLst/>
                              <a:latin typeface="Cambria Math" panose="02040503050406030204" pitchFamily="18" charset="0"/>
                              <a:ea typeface="+mn-ea"/>
                              <a:cs typeface="+mn-cs"/>
                            </a:rPr>
                          </m:ctrlPr>
                        </m:dPr>
                        <m:e>
                          <m:r>
                            <a:rPr lang="en-US" sz="1100" b="0" i="1">
                              <a:solidFill>
                                <a:schemeClr val="dk1"/>
                              </a:solidFill>
                              <a:effectLst/>
                              <a:latin typeface="Cambria Math" panose="02040503050406030204" pitchFamily="18" charset="0"/>
                              <a:ea typeface="+mn-ea"/>
                              <a:cs typeface="+mn-cs"/>
                            </a:rPr>
                            <m:t>𝑢𝑀</m:t>
                          </m:r>
                        </m:e>
                      </m:d>
                    </m:sub>
                  </m:sSub>
                  <m:r>
                    <a:rPr lang="en-US" sz="1100" b="0" i="1">
                      <a:solidFill>
                        <a:schemeClr val="dk1"/>
                      </a:solidFill>
                      <a:effectLst/>
                      <a:latin typeface="Cambria Math" panose="02040503050406030204" pitchFamily="18" charset="0"/>
                      <a:ea typeface="+mn-ea"/>
                      <a:cs typeface="+mn-cs"/>
                    </a:rPr>
                    <m:t>)∗</m:t>
                  </m:r>
                </m:oMath>
              </a14:m>
              <a:r>
                <a:rPr lang="en-US" sz="1100">
                  <a:solidFill>
                    <a:schemeClr val="dk1"/>
                  </a:solidFill>
                  <a:effectLst/>
                  <a:latin typeface="+mn-lt"/>
                  <a:ea typeface="+mn-ea"/>
                  <a:cs typeface="+mn-cs"/>
                </a:rPr>
                <a:t> 1000</a:t>
              </a:r>
              <a:endParaRPr lang="en-US">
                <a:effectLst/>
                <a:latin typeface="+mn-lt"/>
              </a:endParaRPr>
            </a:p>
            <a:p>
              <a:pPr algn="ctr"/>
              <a:r>
                <a:rPr lang="en-US">
                  <a:effectLst/>
                  <a:latin typeface="+mn-lt"/>
                </a:rPr>
                <a:t>(units: nM = (uM+uM)*1000</a:t>
              </a:r>
            </a:p>
            <a:p>
              <a:pPr algn="ctr"/>
              <a:endParaRPr lang="en-US">
                <a:effectLst/>
                <a:latin typeface="+mn-lt"/>
              </a:endParaRPr>
            </a:p>
            <a:p>
              <a:pPr/>
              <a14:m>
                <m:oMathPara xmlns:m="http://schemas.openxmlformats.org/officeDocument/2006/math">
                  <m:oMathParaPr>
                    <m:jc m:val="centerGroup"/>
                  </m:oMathParaPr>
                  <m:oMath xmlns:m="http://schemas.openxmlformats.org/officeDocument/2006/math">
                    <m:sSub>
                      <m:sSubPr>
                        <m:ctrlPr>
                          <a:rPr lang="en-US" sz="1100" b="1" i="1">
                            <a:solidFill>
                              <a:schemeClr val="dk1"/>
                            </a:solidFill>
                            <a:effectLst/>
                            <a:latin typeface="Cambria Math" panose="02040503050406030204" pitchFamily="18" charset="0"/>
                            <a:ea typeface="+mn-ea"/>
                            <a:cs typeface="+mn-cs"/>
                          </a:rPr>
                        </m:ctrlPr>
                      </m:sSubPr>
                      <m:e>
                        <m:r>
                          <a:rPr lang="en-US" sz="1100" b="1" i="1">
                            <a:solidFill>
                              <a:schemeClr val="dk1"/>
                            </a:solidFill>
                            <a:effectLst/>
                            <a:latin typeface="Cambria Math" panose="02040503050406030204" pitchFamily="18" charset="0"/>
                            <a:ea typeface="+mn-ea"/>
                            <a:cs typeface="+mn-cs"/>
                          </a:rPr>
                          <m:t>[</m:t>
                        </m:r>
                        <m:r>
                          <a:rPr lang="en-US" sz="1100" b="1" i="1">
                            <a:solidFill>
                              <a:schemeClr val="dk1"/>
                            </a:solidFill>
                            <a:effectLst/>
                            <a:latin typeface="Cambria Math" panose="02040503050406030204" pitchFamily="18" charset="0"/>
                            <a:ea typeface="+mn-ea"/>
                            <a:cs typeface="+mn-cs"/>
                          </a:rPr>
                          <m:t>𝑫𝑩𝑪</m:t>
                        </m:r>
                        <m:r>
                          <a:rPr lang="en-US" sz="1100" b="1" i="1">
                            <a:solidFill>
                              <a:schemeClr val="dk1"/>
                            </a:solidFill>
                            <a:effectLst/>
                            <a:latin typeface="Cambria Math" panose="02040503050406030204" pitchFamily="18" charset="0"/>
                            <a:ea typeface="+mn-ea"/>
                            <a:cs typeface="+mn-cs"/>
                          </a:rPr>
                          <m:t>]</m:t>
                        </m:r>
                      </m:e>
                      <m:sub>
                        <m:r>
                          <a:rPr lang="en-US" sz="1100" b="1" i="1">
                            <a:solidFill>
                              <a:schemeClr val="dk1"/>
                            </a:solidFill>
                            <a:effectLst/>
                            <a:latin typeface="Cambria Math" panose="02040503050406030204" pitchFamily="18" charset="0"/>
                            <a:ea typeface="+mn-ea"/>
                            <a:cs typeface="+mn-cs"/>
                          </a:rPr>
                          <m:t>(</m:t>
                        </m:r>
                        <m:r>
                          <a:rPr lang="en-US" sz="1100" b="1" i="1">
                            <a:solidFill>
                              <a:schemeClr val="dk1"/>
                            </a:solidFill>
                            <a:effectLst/>
                            <a:latin typeface="Cambria Math" panose="02040503050406030204" pitchFamily="18" charset="0"/>
                            <a:ea typeface="+mn-ea"/>
                            <a:cs typeface="+mn-cs"/>
                          </a:rPr>
                          <m:t>𝒖𝑴</m:t>
                        </m:r>
                        <m:r>
                          <a:rPr lang="en-US" sz="1100" b="1" i="1">
                            <a:solidFill>
                              <a:schemeClr val="dk1"/>
                            </a:solidFill>
                            <a:effectLst/>
                            <a:latin typeface="Cambria Math" panose="02040503050406030204" pitchFamily="18" charset="0"/>
                            <a:ea typeface="+mn-ea"/>
                            <a:cs typeface="+mn-cs"/>
                          </a:rPr>
                          <m:t>)</m:t>
                        </m:r>
                      </m:sub>
                    </m:sSub>
                  </m:oMath>
                </m:oMathPara>
              </a14:m>
              <a:endParaRPr lang="en-US" b="1">
                <a:effectLst/>
                <a:latin typeface="+mn-lt"/>
              </a:endParaRPr>
            </a:p>
            <a:p>
              <a:pPr/>
              <a14:m>
                <m:oMathPara xmlns:m="http://schemas.openxmlformats.org/officeDocument/2006/math">
                  <m:oMathParaPr>
                    <m:jc m:val="centerGroup"/>
                  </m:oMathParaPr>
                  <m:oMath xmlns:m="http://schemas.openxmlformats.org/officeDocument/2006/math">
                    <m:sSub>
                      <m:sSubPr>
                        <m:ctrlPr>
                          <a:rPr lang="en-US" sz="1100" b="0" i="1">
                            <a:solidFill>
                              <a:schemeClr val="dk1"/>
                            </a:solidFill>
                            <a:effectLst/>
                            <a:latin typeface="Cambria Math" panose="02040503050406030204" pitchFamily="18" charset="0"/>
                            <a:ea typeface="+mn-ea"/>
                            <a:cs typeface="+mn-cs"/>
                          </a:rPr>
                        </m:ctrlPr>
                      </m:sSubPr>
                      <m:e>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𝐷𝐵𝐶</m:t>
                        </m:r>
                        <m:r>
                          <a:rPr lang="en-US" sz="1100" b="0" i="1">
                            <a:solidFill>
                              <a:schemeClr val="dk1"/>
                            </a:solidFill>
                            <a:effectLst/>
                            <a:latin typeface="Cambria Math" panose="02040503050406030204" pitchFamily="18" charset="0"/>
                            <a:ea typeface="+mn-ea"/>
                            <a:cs typeface="+mn-cs"/>
                          </a:rPr>
                          <m:t>]</m:t>
                        </m:r>
                      </m:e>
                      <m:sub>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𝑢𝑀</m:t>
                        </m:r>
                        <m:r>
                          <a:rPr lang="en-US" sz="1100" b="0" i="1">
                            <a:solidFill>
                              <a:schemeClr val="dk1"/>
                            </a:solidFill>
                            <a:effectLst/>
                            <a:latin typeface="Cambria Math" panose="02040503050406030204" pitchFamily="18" charset="0"/>
                            <a:ea typeface="+mn-ea"/>
                            <a:cs typeface="+mn-cs"/>
                          </a:rPr>
                          <m:t>)</m:t>
                        </m:r>
                      </m:sub>
                    </m:sSub>
                    <m:r>
                      <a:rPr lang="en-US" sz="1100" b="0" i="1">
                        <a:solidFill>
                          <a:schemeClr val="dk1"/>
                        </a:solidFill>
                        <a:effectLst/>
                        <a:latin typeface="Cambria Math" panose="02040503050406030204" pitchFamily="18" charset="0"/>
                        <a:ea typeface="+mn-ea"/>
                        <a:cs typeface="+mn-cs"/>
                      </a:rPr>
                      <m:t> =0.0891 ∗ </m:t>
                    </m:r>
                    <m:sSubSup>
                      <m:sSubSupPr>
                        <m:ctrlPr>
                          <a:rPr lang="en-US" sz="1100" b="0" i="1">
                            <a:solidFill>
                              <a:schemeClr val="dk1"/>
                            </a:solidFill>
                            <a:effectLst/>
                            <a:latin typeface="Cambria Math" panose="02040503050406030204" pitchFamily="18" charset="0"/>
                            <a:ea typeface="+mn-ea"/>
                            <a:cs typeface="+mn-cs"/>
                          </a:rPr>
                        </m:ctrlPr>
                      </m:sSubSupPr>
                      <m:e>
                        <m:d>
                          <m:dPr>
                            <m:begChr m:val="["/>
                            <m:endChr m:val="]"/>
                            <m:ctrlPr>
                              <a:rPr lang="en-US" sz="1100" b="0" i="1">
                                <a:solidFill>
                                  <a:schemeClr val="dk1"/>
                                </a:solidFill>
                                <a:effectLst/>
                                <a:latin typeface="Cambria Math" panose="02040503050406030204" pitchFamily="18" charset="0"/>
                                <a:ea typeface="+mn-ea"/>
                                <a:cs typeface="+mn-cs"/>
                              </a:rPr>
                            </m:ctrlPr>
                          </m:dPr>
                          <m:e>
                            <m:r>
                              <a:rPr lang="en-US" sz="1100" b="0" i="1">
                                <a:solidFill>
                                  <a:schemeClr val="dk1"/>
                                </a:solidFill>
                                <a:effectLst/>
                                <a:latin typeface="Cambria Math" panose="02040503050406030204" pitchFamily="18" charset="0"/>
                                <a:ea typeface="+mn-ea"/>
                                <a:cs typeface="+mn-cs"/>
                              </a:rPr>
                              <m:t>𝐵</m:t>
                            </m:r>
                            <m:r>
                              <a:rPr lang="en-US" sz="1100" b="0" i="1">
                                <a:solidFill>
                                  <a:schemeClr val="dk1"/>
                                </a:solidFill>
                                <a:effectLst/>
                                <a:latin typeface="Cambria Math" panose="02040503050406030204" pitchFamily="18" charset="0"/>
                                <a:ea typeface="+mn-ea"/>
                                <a:cs typeface="+mn-cs"/>
                              </a:rPr>
                              <m:t>6</m:t>
                            </m:r>
                            <m:r>
                              <a:rPr lang="en-US" sz="1100" b="0" i="1">
                                <a:solidFill>
                                  <a:schemeClr val="dk1"/>
                                </a:solidFill>
                                <a:effectLst/>
                                <a:latin typeface="Cambria Math" panose="02040503050406030204" pitchFamily="18" charset="0"/>
                                <a:ea typeface="+mn-ea"/>
                                <a:cs typeface="+mn-cs"/>
                              </a:rPr>
                              <m:t>𝐶𝐴</m:t>
                            </m:r>
                            <m:r>
                              <a:rPr lang="en-US" sz="1100" b="0" i="1">
                                <a:solidFill>
                                  <a:schemeClr val="dk1"/>
                                </a:solidFill>
                                <a:effectLst/>
                                <a:latin typeface="Cambria Math" panose="02040503050406030204" pitchFamily="18" charset="0"/>
                                <a:ea typeface="+mn-ea"/>
                                <a:cs typeface="+mn-cs"/>
                              </a:rPr>
                              <m:t>+</m:t>
                            </m:r>
                            <m:r>
                              <a:rPr lang="en-US" sz="1100" b="0" i="1">
                                <a:solidFill>
                                  <a:schemeClr val="dk1"/>
                                </a:solidFill>
                                <a:effectLst/>
                                <a:latin typeface="Cambria Math" panose="02040503050406030204" pitchFamily="18" charset="0"/>
                                <a:ea typeface="+mn-ea"/>
                                <a:cs typeface="+mn-cs"/>
                              </a:rPr>
                              <m:t>𝐵</m:t>
                            </m:r>
                            <m:r>
                              <a:rPr lang="en-US" sz="1100" b="0" i="1">
                                <a:solidFill>
                                  <a:schemeClr val="dk1"/>
                                </a:solidFill>
                                <a:effectLst/>
                                <a:latin typeface="Cambria Math" panose="02040503050406030204" pitchFamily="18" charset="0"/>
                                <a:ea typeface="+mn-ea"/>
                                <a:cs typeface="+mn-cs"/>
                              </a:rPr>
                              <m:t>5</m:t>
                            </m:r>
                            <m:r>
                              <a:rPr lang="en-US" sz="1100" b="0" i="1">
                                <a:solidFill>
                                  <a:schemeClr val="dk1"/>
                                </a:solidFill>
                                <a:effectLst/>
                                <a:latin typeface="Cambria Math" panose="02040503050406030204" pitchFamily="18" charset="0"/>
                                <a:ea typeface="+mn-ea"/>
                                <a:cs typeface="+mn-cs"/>
                              </a:rPr>
                              <m:t>𝐶𝐴</m:t>
                            </m:r>
                          </m:e>
                        </m:d>
                      </m:e>
                      <m:sub>
                        <m:d>
                          <m:dPr>
                            <m:ctrlPr>
                              <a:rPr lang="en-US" sz="1100" b="0" i="1">
                                <a:solidFill>
                                  <a:schemeClr val="dk1"/>
                                </a:solidFill>
                                <a:effectLst/>
                                <a:latin typeface="Cambria Math" panose="02040503050406030204" pitchFamily="18" charset="0"/>
                                <a:ea typeface="+mn-ea"/>
                                <a:cs typeface="+mn-cs"/>
                              </a:rPr>
                            </m:ctrlPr>
                          </m:dPr>
                          <m:e>
                            <m:r>
                              <a:rPr lang="en-US" sz="1100" b="0" i="1">
                                <a:solidFill>
                                  <a:schemeClr val="dk1"/>
                                </a:solidFill>
                                <a:effectLst/>
                                <a:latin typeface="Cambria Math" panose="02040503050406030204" pitchFamily="18" charset="0"/>
                                <a:ea typeface="+mn-ea"/>
                                <a:cs typeface="+mn-cs"/>
                              </a:rPr>
                              <m:t>𝑛𝑀</m:t>
                            </m:r>
                          </m:e>
                        </m:d>
                      </m:sub>
                      <m:sup>
                        <m:r>
                          <a:rPr lang="en-US" sz="1100" b="0" i="1">
                            <a:solidFill>
                              <a:schemeClr val="dk1"/>
                            </a:solidFill>
                            <a:effectLst/>
                            <a:latin typeface="Cambria Math" panose="02040503050406030204" pitchFamily="18" charset="0"/>
                            <a:ea typeface="+mn-ea"/>
                            <a:cs typeface="+mn-cs"/>
                          </a:rPr>
                          <m:t>0.9175</m:t>
                        </m:r>
                      </m:sup>
                    </m:sSubSup>
                  </m:oMath>
                </m:oMathPara>
              </a14:m>
              <a:endParaRPr lang="en-US">
                <a:effectLst/>
                <a:latin typeface="+mn-lt"/>
              </a:endParaRPr>
            </a:p>
          </xdr:txBody>
        </xdr:sp>
      </mc:Choice>
      <mc:Fallback xmlns="">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7756072" y="5485040"/>
              <a:ext cx="6422571" cy="372699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i="1" u="sng">
                  <a:solidFill>
                    <a:schemeClr val="dk1"/>
                  </a:solidFill>
                  <a:effectLst/>
                  <a:latin typeface="+mn-lt"/>
                  <a:ea typeface="+mn-ea"/>
                  <a:cs typeface="+mn-cs"/>
                </a:rPr>
                <a:t>Calculations</a:t>
              </a:r>
            </a:p>
            <a:p>
              <a:endParaRPr lang="en-US" sz="1100" b="0" i="1">
                <a:solidFill>
                  <a:schemeClr val="dk1"/>
                </a:solidFill>
                <a:effectLst/>
                <a:latin typeface="+mn-lt"/>
                <a:ea typeface="+mn-ea"/>
                <a:cs typeface="+mn-cs"/>
              </a:endParaRPr>
            </a:p>
            <a:p>
              <a:pPr/>
              <a:r>
                <a:rPr lang="en-US" sz="1100" b="1" i="0">
                  <a:solidFill>
                    <a:schemeClr val="dk1"/>
                  </a:solidFill>
                  <a:effectLst/>
                  <a:latin typeface="Cambria Math" panose="02040503050406030204" pitchFamily="18" charset="0"/>
                  <a:ea typeface="+mn-ea"/>
                  <a:cs typeface="+mn-cs"/>
                </a:rPr>
                <a:t>〖[𝑩𝑷𝑪𝑨]〗_(𝒊𝒏 𝑯𝑷𝑳𝑪 𝒗𝒊𝒂𝒍)</a:t>
              </a:r>
              <a:endParaRPr lang="en-US" b="1">
                <a:effectLst/>
                <a:latin typeface="+mn-lt"/>
              </a:endParaRPr>
            </a:p>
            <a:p>
              <a:pPr algn="ctr"/>
              <a:r>
                <a:rPr lang="en-US" sz="1100" b="0" i="0">
                  <a:solidFill>
                    <a:schemeClr val="dk1"/>
                  </a:solidFill>
                  <a:effectLst/>
                  <a:latin typeface="Cambria Math" panose="02040503050406030204" pitchFamily="18" charset="0"/>
                  <a:ea typeface="+mn-ea"/>
                  <a:cs typeface="+mn-cs"/>
                </a:rPr>
                <a:t>〖[𝐵𝑃𝐶𝐴]〗_(𝑖𝑛 𝐻𝑃𝐿𝐶 𝑣𝑖𝑎𝑙)  =〖〖𝑃𝑒𝑎𝑘 𝐴𝑟𝑒𝑎〗_𝐵𝑃𝐶𝐴∗𝑆𝑙𝑜𝑝𝑒〗_( [𝐵𝑃𝐶𝐴]  𝑣.  𝑃𝑒𝑎𝑘 𝐴𝑟𝑒𝑎)+</a:t>
              </a:r>
              <a:r>
                <a:rPr lang="en-US" sz="1100">
                  <a:solidFill>
                    <a:schemeClr val="dk1"/>
                  </a:solidFill>
                  <a:effectLst/>
                  <a:latin typeface="+mn-lt"/>
                  <a:ea typeface="+mn-ea"/>
                  <a:cs typeface="+mn-cs"/>
                </a:rPr>
                <a:t> </a:t>
              </a:r>
              <a:r>
                <a:rPr lang="en-US" sz="1100" i="0">
                  <a:solidFill>
                    <a:schemeClr val="dk1"/>
                  </a:solidFill>
                  <a:effectLst/>
                  <a:latin typeface="Cambria Math" panose="02040503050406030204" pitchFamily="18" charset="0"/>
                  <a:ea typeface="+mn-ea"/>
                  <a:cs typeface="+mn-cs"/>
                </a:rPr>
                <a:t>〖</a:t>
              </a:r>
              <a:r>
                <a:rPr lang="en-US" sz="1100" b="0" i="0">
                  <a:solidFill>
                    <a:schemeClr val="dk1"/>
                  </a:solidFill>
                  <a:effectLst/>
                  <a:latin typeface="Cambria Math" panose="02040503050406030204" pitchFamily="18" charset="0"/>
                  <a:ea typeface="+mn-ea"/>
                  <a:cs typeface="+mn-cs"/>
                </a:rPr>
                <a:t>𝐼𝑛𝑡𝑒𝑟𝑐𝑒𝑝𝑡〗_([𝐵𝑃𝐶𝐴]  𝑣.  𝑃𝑒𝑎𝑘 𝐴𝑟𝑒𝑎)</a:t>
              </a:r>
              <a:endParaRPr lang="en-US" sz="1100" i="1">
                <a:solidFill>
                  <a:schemeClr val="dk1"/>
                </a:solidFill>
                <a:effectLst/>
                <a:latin typeface="+mn-lt"/>
                <a:ea typeface="+mn-ea"/>
                <a:cs typeface="+mn-cs"/>
              </a:endParaRPr>
            </a:p>
            <a:p>
              <a:pPr algn="ctr"/>
              <a:r>
                <a:rPr lang="en-US" sz="1100" i="1">
                  <a:solidFill>
                    <a:schemeClr val="dk1"/>
                  </a:solidFill>
                  <a:effectLst/>
                  <a:latin typeface="+mn-lt"/>
                  <a:ea typeface="+mn-ea"/>
                  <a:cs typeface="+mn-cs"/>
                </a:rPr>
                <a:t>(units: uM = Area*(uM/Area)</a:t>
              </a:r>
              <a:r>
                <a:rPr lang="en-US" sz="1100" i="1" baseline="0">
                  <a:solidFill>
                    <a:schemeClr val="dk1"/>
                  </a:solidFill>
                  <a:effectLst/>
                  <a:latin typeface="+mn-lt"/>
                  <a:ea typeface="+mn-ea"/>
                  <a:cs typeface="+mn-cs"/>
                </a:rPr>
                <a:t> + uM)</a:t>
              </a:r>
              <a:endParaRPr lang="en-US" sz="1100" i="1">
                <a:solidFill>
                  <a:schemeClr val="dk1"/>
                </a:solidFill>
                <a:effectLst/>
                <a:latin typeface="+mn-lt"/>
                <a:ea typeface="+mn-ea"/>
                <a:cs typeface="+mn-cs"/>
              </a:endParaRPr>
            </a:p>
            <a:p>
              <a:endParaRPr lang="en-US" sz="1100" i="1">
                <a:solidFill>
                  <a:schemeClr val="dk1"/>
                </a:solidFill>
                <a:effectLst/>
                <a:latin typeface="+mn-lt"/>
                <a:ea typeface="+mn-ea"/>
                <a:cs typeface="+mn-cs"/>
              </a:endParaRPr>
            </a:p>
            <a:p>
              <a:pPr/>
              <a:r>
                <a:rPr lang="en-US" sz="1100" b="1" i="0">
                  <a:solidFill>
                    <a:schemeClr val="dk1"/>
                  </a:solidFill>
                  <a:effectLst/>
                  <a:latin typeface="Cambria Math" panose="02040503050406030204" pitchFamily="18" charset="0"/>
                  <a:ea typeface="+mn-ea"/>
                  <a:cs typeface="+mn-cs"/>
                </a:rPr>
                <a:t>〖[𝑩𝑷𝑪𝑨]〗_(𝒊𝒏 𝑴𝒆𝑶𝑯 𝒆𝒍𝒖𝒂𝒕𝒆)</a:t>
              </a:r>
              <a:endParaRPr lang="en-US" sz="1100" b="1" i="1">
                <a:solidFill>
                  <a:schemeClr val="dk1"/>
                </a:solidFill>
                <a:effectLst/>
                <a:latin typeface="+mn-lt"/>
                <a:ea typeface="+mn-ea"/>
                <a:cs typeface="+mn-cs"/>
              </a:endParaRPr>
            </a:p>
            <a:p>
              <a:pPr/>
              <a:r>
                <a:rPr lang="en-US" sz="1100" b="0" i="0">
                  <a:solidFill>
                    <a:schemeClr val="dk1"/>
                  </a:solidFill>
                  <a:effectLst/>
                  <a:latin typeface="Cambria Math" panose="02040503050406030204" pitchFamily="18" charset="0"/>
                  <a:ea typeface="+mn-ea"/>
                  <a:cs typeface="+mn-cs"/>
                </a:rPr>
                <a:t>〖[𝐵𝑃𝐶𝐴]〗_(𝑖𝑛 𝑀𝑒𝑂𝐻 𝑒𝑙𝑢𝑎𝑡𝑒)  </a:t>
              </a:r>
              <a:r>
                <a:rPr lang="en-US" sz="1100" b="0" i="0">
                  <a:latin typeface="Cambria Math" panose="02040503050406030204" pitchFamily="18" charset="0"/>
                </a:rPr>
                <a:t>= </a:t>
              </a:r>
              <a:r>
                <a:rPr lang="en-US" sz="1100" b="0" i="0">
                  <a:solidFill>
                    <a:schemeClr val="dk1"/>
                  </a:solidFill>
                  <a:effectLst/>
                  <a:latin typeface="Cambria Math" panose="02040503050406030204" pitchFamily="18" charset="0"/>
                  <a:ea typeface="+mn-ea"/>
                  <a:cs typeface="+mn-cs"/>
                </a:rPr>
                <a:t>〖[𝐵𝑃𝐶𝐴]〗_(𝑖𝑛 𝐻𝑃𝐿𝐶 𝑣𝑖𝑎𝑙)  ∗ </a:t>
              </a:r>
              <a:r>
                <a:rPr lang="en-US" sz="1100" b="0" i="0">
                  <a:latin typeface="Cambria Math" panose="02040503050406030204" pitchFamily="18" charset="0"/>
                </a:rPr>
                <a:t>𝑉_𝑚𝑜𝑏𝑖𝑙𝑒</a:t>
              </a:r>
              <a:r>
                <a:rPr lang="en-US" sz="1100" b="0" i="0">
                  <a:latin typeface="Cambria Math" panose="02040503050406030204" pitchFamily="18" charset="0"/>
                  <a:ea typeface="Cambria Math" panose="02040503050406030204" pitchFamily="18" charset="0"/>
                </a:rPr>
                <a:t>÷𝑉_(𝑀𝑒𝑂𝐻 𝑑𝑟𝑖𝑒𝑑)</a:t>
              </a:r>
              <a:endParaRPr lang="en-US" sz="1100" b="0">
                <a:latin typeface="+mn-lt"/>
                <a:ea typeface="Cambria Math" panose="02040503050406030204" pitchFamily="18" charset="0"/>
              </a:endParaRPr>
            </a:p>
            <a:p>
              <a:pPr algn="ctr"/>
              <a:r>
                <a:rPr lang="en-US" sz="1100" b="0" i="1">
                  <a:solidFill>
                    <a:schemeClr val="dk1"/>
                  </a:solidFill>
                  <a:effectLst/>
                  <a:latin typeface="+mn-lt"/>
                  <a:ea typeface="+mn-ea"/>
                  <a:cs typeface="+mn-cs"/>
                </a:rPr>
                <a:t>(units: uM = uM*mL/mL)</a:t>
              </a:r>
            </a:p>
            <a:p>
              <a:endParaRPr lang="en-US" sz="1100" b="0" i="1">
                <a:solidFill>
                  <a:schemeClr val="dk1"/>
                </a:solidFill>
                <a:effectLst/>
                <a:latin typeface="+mn-lt"/>
                <a:ea typeface="+mn-ea"/>
                <a:cs typeface="+mn-cs"/>
              </a:endParaRPr>
            </a:p>
            <a:p>
              <a:pPr/>
              <a:r>
                <a:rPr lang="en-US" sz="1100" b="1" i="0">
                  <a:solidFill>
                    <a:schemeClr val="dk1"/>
                  </a:solidFill>
                  <a:effectLst/>
                  <a:latin typeface="Cambria Math" panose="02040503050406030204" pitchFamily="18" charset="0"/>
                  <a:ea typeface="+mn-ea"/>
                  <a:cs typeface="+mn-cs"/>
                </a:rPr>
                <a:t>〖[𝑩𝑷𝑪𝑨]〗_(𝒊𝒏 𝒔𝒂𝒎𝒑𝒍𝒆)</a:t>
              </a:r>
              <a:endParaRPr lang="en-US" b="1">
                <a:effectLst/>
                <a:latin typeface="+mn-lt"/>
              </a:endParaRPr>
            </a:p>
            <a:p>
              <a:pPr algn="ctr"/>
              <a:r>
                <a:rPr lang="en-US" sz="1100" b="0" i="0">
                  <a:solidFill>
                    <a:schemeClr val="dk1"/>
                  </a:solidFill>
                  <a:effectLst/>
                  <a:latin typeface="Cambria Math" panose="02040503050406030204" pitchFamily="18" charset="0"/>
                  <a:ea typeface="+mn-ea"/>
                  <a:cs typeface="+mn-cs"/>
                </a:rPr>
                <a:t>〖[𝐵𝑃𝐶𝐴]〗_(𝑖𝑛 𝑠𝑎𝑚𝑝𝑙𝑒)  =〖[𝐵𝑃𝐶𝐴]〗_(𝑖𝑛 𝑀𝑒𝑂𝐻 𝑒𝑙𝑢𝑎𝑡𝑒)  ∗𝑉_(𝑀𝑒𝑂𝐻 𝑡ℎ𝑟𝑜𝑢𝑔ℎ 𝑃𝑃𝐿)÷</a:t>
              </a:r>
              <a:r>
                <a:rPr lang="en-US">
                  <a:effectLst/>
                  <a:latin typeface="+mn-lt"/>
                </a:rPr>
                <a:t> </a:t>
              </a:r>
              <a:r>
                <a:rPr lang="en-US" sz="1100" b="0" i="0">
                  <a:solidFill>
                    <a:schemeClr val="dk1"/>
                  </a:solidFill>
                  <a:effectLst/>
                  <a:latin typeface="Cambria Math" panose="02040503050406030204" pitchFamily="18" charset="0"/>
                  <a:ea typeface="+mn-ea"/>
                  <a:cs typeface="+mn-cs"/>
                </a:rPr>
                <a:t>𝑉_𝑠𝑎𝑚𝑝𝑙𝑒</a:t>
              </a:r>
              <a:endParaRPr lang="en-US">
                <a:effectLst/>
                <a:latin typeface="+mn-lt"/>
              </a:endParaRPr>
            </a:p>
            <a:p>
              <a:pPr algn="ctr"/>
              <a:r>
                <a:rPr lang="en-US">
                  <a:effectLst/>
                  <a:latin typeface="+mn-lt"/>
                </a:rPr>
                <a:t>(units: uM = uM*mL/mL)</a:t>
              </a:r>
            </a:p>
            <a:p>
              <a:pPr algn="ctr"/>
              <a:endParaRPr lang="en-US">
                <a:effectLst/>
                <a:latin typeface="+mn-lt"/>
              </a:endParaRPr>
            </a:p>
            <a:p>
              <a:pPr/>
              <a:r>
                <a:rPr lang="en-US" sz="1100" b="1" i="0">
                  <a:solidFill>
                    <a:schemeClr val="dk1"/>
                  </a:solidFill>
                  <a:effectLst/>
                  <a:latin typeface="Cambria Math" panose="02040503050406030204" pitchFamily="18" charset="0"/>
                  <a:ea typeface="+mn-ea"/>
                  <a:cs typeface="+mn-cs"/>
                </a:rPr>
                <a:t>〖[𝑩𝟔𝑪𝑨+𝑩𝟓𝑪𝑨]〗_((𝒏𝑴))</a:t>
              </a:r>
              <a:endParaRPr lang="en-US" b="1">
                <a:effectLst/>
                <a:latin typeface="+mn-lt"/>
              </a:endParaRPr>
            </a:p>
            <a:p>
              <a:pPr algn="ctr"/>
              <a:r>
                <a:rPr lang="en-US" sz="1100" b="0" i="0">
                  <a:solidFill>
                    <a:schemeClr val="dk1"/>
                  </a:solidFill>
                  <a:effectLst/>
                  <a:latin typeface="Cambria Math" panose="02040503050406030204" pitchFamily="18" charset="0"/>
                  <a:ea typeface="+mn-ea"/>
                  <a:cs typeface="+mn-cs"/>
                </a:rPr>
                <a:t>〖[𝐵6𝐶𝐴+𝐵5𝐶𝐴]〗_((𝑛𝑀))  =([𝐵6𝐶𝐴]_((𝑢𝑀) )  +〖 [𝐵5𝐶𝐴]〗_((𝑢𝑀) ))∗</a:t>
              </a:r>
              <a:r>
                <a:rPr lang="en-US" sz="1100">
                  <a:solidFill>
                    <a:schemeClr val="dk1"/>
                  </a:solidFill>
                  <a:effectLst/>
                  <a:latin typeface="+mn-lt"/>
                  <a:ea typeface="+mn-ea"/>
                  <a:cs typeface="+mn-cs"/>
                </a:rPr>
                <a:t> 1000</a:t>
              </a:r>
              <a:endParaRPr lang="en-US">
                <a:effectLst/>
                <a:latin typeface="+mn-lt"/>
              </a:endParaRPr>
            </a:p>
            <a:p>
              <a:pPr algn="ctr"/>
              <a:r>
                <a:rPr lang="en-US">
                  <a:effectLst/>
                  <a:latin typeface="+mn-lt"/>
                </a:rPr>
                <a:t>(units: nM = (uM+uM)*1000</a:t>
              </a:r>
            </a:p>
            <a:p>
              <a:pPr algn="ctr"/>
              <a:endParaRPr lang="en-US">
                <a:effectLst/>
                <a:latin typeface="+mn-lt"/>
              </a:endParaRPr>
            </a:p>
            <a:p>
              <a:pPr/>
              <a:r>
                <a:rPr lang="en-US" sz="1100" b="1" i="0">
                  <a:solidFill>
                    <a:schemeClr val="dk1"/>
                  </a:solidFill>
                  <a:effectLst/>
                  <a:latin typeface="Cambria Math" panose="02040503050406030204" pitchFamily="18" charset="0"/>
                  <a:ea typeface="+mn-ea"/>
                  <a:cs typeface="+mn-cs"/>
                </a:rPr>
                <a:t>〖[𝑫𝑩𝑪]〗_((𝒖𝑴))</a:t>
              </a:r>
              <a:endParaRPr lang="en-US" b="1">
                <a:effectLst/>
                <a:latin typeface="+mn-lt"/>
              </a:endParaRPr>
            </a:p>
            <a:p>
              <a:pPr/>
              <a:r>
                <a:rPr lang="en-US" sz="1100" b="0" i="0">
                  <a:solidFill>
                    <a:schemeClr val="dk1"/>
                  </a:solidFill>
                  <a:effectLst/>
                  <a:latin typeface="Cambria Math" panose="02040503050406030204" pitchFamily="18" charset="0"/>
                  <a:ea typeface="+mn-ea"/>
                  <a:cs typeface="+mn-cs"/>
                </a:rPr>
                <a:t>〖[𝐷𝐵𝐶]〗_((𝑢𝑀))  =0.0891 ∗ [𝐵6𝐶𝐴+𝐵5𝐶𝐴]_((𝑛𝑀))^0.9175</a:t>
              </a:r>
              <a:endParaRPr lang="en-US">
                <a:effectLst/>
                <a:latin typeface="+mn-lt"/>
              </a:endParaRPr>
            </a:p>
          </xdr:txBody>
        </xdr:sp>
      </mc:Fallback>
    </mc:AlternateContent>
    <xdr:clientData/>
  </xdr:twoCellAnchor>
  <xdr:twoCellAnchor>
    <xdr:from>
      <xdr:col>1</xdr:col>
      <xdr:colOff>14306</xdr:colOff>
      <xdr:row>38</xdr:row>
      <xdr:rowOff>188242</xdr:rowOff>
    </xdr:from>
    <xdr:to>
      <xdr:col>5</xdr:col>
      <xdr:colOff>1221440</xdr:colOff>
      <xdr:row>47</xdr:row>
      <xdr:rowOff>112059</xdr:rowOff>
    </xdr:to>
    <xdr:sp macro="" textlink="">
      <xdr:nvSpPr>
        <xdr:cNvPr id="3" name="TextBox 2">
          <a:extLst>
            <a:ext uri="{FF2B5EF4-FFF2-40B4-BE49-F238E27FC236}">
              <a16:creationId xmlns:a16="http://schemas.microsoft.com/office/drawing/2014/main" id="{AADAE1C2-9C0B-4109-80E0-B360CF45C380}"/>
            </a:ext>
          </a:extLst>
        </xdr:cNvPr>
        <xdr:cNvSpPr txBox="1"/>
      </xdr:nvSpPr>
      <xdr:spPr>
        <a:xfrm>
          <a:off x="619424" y="7550507"/>
          <a:ext cx="6260987" cy="1638317"/>
        </a:xfrm>
        <a:prstGeom prst="rect">
          <a:avLst/>
        </a:prstGeom>
        <a:solidFill>
          <a:schemeClr val="lt1"/>
        </a:solidFill>
        <a:ln w="25400" cmpd="sng">
          <a:solidFill>
            <a:schemeClr val="accent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latin typeface="+mn-lt"/>
            </a:rPr>
            <a:t>Important note on</a:t>
          </a:r>
          <a:r>
            <a:rPr lang="en-US" sz="1400" b="1" baseline="0">
              <a:latin typeface="+mn-lt"/>
            </a:rPr>
            <a:t> publishing data</a:t>
          </a:r>
          <a:r>
            <a:rPr lang="en-US" sz="1400" b="1">
              <a:latin typeface="+mn-lt"/>
            </a:rPr>
            <a:t>:</a:t>
          </a:r>
        </a:p>
        <a:p>
          <a:r>
            <a:rPr lang="en-US" sz="1400">
              <a:latin typeface="+mn-lt"/>
            </a:rPr>
            <a:t>When publishing data obtained using this protocol, we ask users to include "in sample" concentrations for </a:t>
          </a:r>
          <a:r>
            <a:rPr lang="en-US" sz="1400" b="1">
              <a:latin typeface="+mn-lt"/>
            </a:rPr>
            <a:t>B6CA, B5CA, and DBC</a:t>
          </a:r>
          <a:r>
            <a:rPr lang="en-US" sz="1400">
              <a:latin typeface="+mn-lt"/>
            </a:rPr>
            <a:t>.</a:t>
          </a:r>
          <a:r>
            <a:rPr lang="en-US" sz="1400" baseline="0">
              <a:latin typeface="+mn-lt"/>
            </a:rPr>
            <a:t> </a:t>
          </a:r>
          <a:r>
            <a:rPr lang="en-US" sz="1400">
              <a:solidFill>
                <a:schemeClr val="dk1"/>
              </a:solidFill>
              <a:effectLst/>
              <a:latin typeface="+mn-lt"/>
              <a:ea typeface="+mn-ea"/>
              <a:cs typeface="+mn-cs"/>
            </a:rPr>
            <a:t>In doing so, works involving published DBC concentrations can be easily adapted if new relationships between the DBC compound class and its BPCA oxidation products (conversion factors) are established and will facilitate the synthesis and scaling of DBC data among studies.</a:t>
          </a:r>
        </a:p>
        <a:p>
          <a:endParaRPr lang="en-US" sz="1400" baseline="0">
            <a:latin typeface="+mn-lt"/>
          </a:endParaRP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M45"/>
  <sheetViews>
    <sheetView zoomScale="85" zoomScaleNormal="85" workbookViewId="0">
      <selection activeCell="B16" sqref="B16"/>
    </sheetView>
  </sheetViews>
  <sheetFormatPr defaultRowHeight="15" x14ac:dyDescent="0.25"/>
  <cols>
    <col min="2" max="2" width="26.7109375" customWidth="1"/>
    <col min="3" max="3" width="13.7109375" bestFit="1" customWidth="1"/>
    <col min="5" max="5" width="19.7109375" customWidth="1"/>
    <col min="9" max="9" width="26.85546875" customWidth="1"/>
  </cols>
  <sheetData>
    <row r="2" spans="2:13" x14ac:dyDescent="0.25">
      <c r="B2" s="85" t="s">
        <v>189</v>
      </c>
      <c r="K2" s="86"/>
    </row>
    <row r="3" spans="2:13" ht="15.75" thickBot="1" x14ac:dyDescent="0.3">
      <c r="B3" s="183" t="s">
        <v>138</v>
      </c>
      <c r="I3" s="85" t="s">
        <v>104</v>
      </c>
      <c r="J3" t="s">
        <v>141</v>
      </c>
    </row>
    <row r="4" spans="2:13" x14ac:dyDescent="0.25">
      <c r="B4" s="77" t="s">
        <v>157</v>
      </c>
      <c r="C4" s="184">
        <f>F5*F4+F6</f>
        <v>20.023897398307636</v>
      </c>
      <c r="D4" s="82"/>
      <c r="E4" s="82" t="s">
        <v>104</v>
      </c>
      <c r="F4" s="188">
        <v>8.35</v>
      </c>
      <c r="I4" s="85" t="s">
        <v>98</v>
      </c>
      <c r="J4" t="s">
        <v>150</v>
      </c>
    </row>
    <row r="5" spans="2:13" x14ac:dyDescent="0.25">
      <c r="B5" s="79" t="s">
        <v>158</v>
      </c>
      <c r="C5" s="185">
        <f>C4*F8/F7</f>
        <v>0.4449754977401697</v>
      </c>
      <c r="D5" s="42"/>
      <c r="E5" s="42" t="s">
        <v>98</v>
      </c>
      <c r="F5" s="189">
        <v>2.3998049194150841</v>
      </c>
      <c r="I5" s="85" t="s">
        <v>99</v>
      </c>
      <c r="J5" t="s">
        <v>151</v>
      </c>
    </row>
    <row r="6" spans="2:13" x14ac:dyDescent="0.25">
      <c r="B6" s="79" t="s">
        <v>159</v>
      </c>
      <c r="C6" s="185">
        <f>C5/F9</f>
        <v>0.78065876796521005</v>
      </c>
      <c r="D6" s="42"/>
      <c r="E6" s="42" t="s">
        <v>99</v>
      </c>
      <c r="F6" s="189">
        <v>-1.4473678808315071E-2</v>
      </c>
      <c r="I6" s="85" t="s">
        <v>184</v>
      </c>
      <c r="J6" t="s">
        <v>185</v>
      </c>
    </row>
    <row r="7" spans="2:13" x14ac:dyDescent="0.25">
      <c r="B7" s="79" t="s">
        <v>160</v>
      </c>
      <c r="C7" s="185">
        <f>C5+C6</f>
        <v>1.2256342657053798</v>
      </c>
      <c r="D7" s="42"/>
      <c r="E7" s="42" t="s">
        <v>184</v>
      </c>
      <c r="F7" s="43">
        <v>9</v>
      </c>
      <c r="I7" s="85" t="s">
        <v>49</v>
      </c>
      <c r="J7" t="s">
        <v>142</v>
      </c>
    </row>
    <row r="8" spans="2:13" x14ac:dyDescent="0.25">
      <c r="B8" s="79" t="s">
        <v>161</v>
      </c>
      <c r="C8" s="186">
        <f>C7*1000</f>
        <v>1225.6342657053799</v>
      </c>
      <c r="D8" s="42"/>
      <c r="E8" s="42" t="s">
        <v>49</v>
      </c>
      <c r="F8" s="43">
        <v>0.2</v>
      </c>
      <c r="I8" s="85" t="s">
        <v>39</v>
      </c>
      <c r="J8" s="15" t="s">
        <v>144</v>
      </c>
    </row>
    <row r="9" spans="2:13" x14ac:dyDescent="0.25">
      <c r="B9" s="79" t="s">
        <v>162</v>
      </c>
      <c r="C9" s="185">
        <f>0.0891*(C8)^0.9175</f>
        <v>60.736368940035888</v>
      </c>
      <c r="D9" s="42"/>
      <c r="E9" s="13" t="s">
        <v>39</v>
      </c>
      <c r="F9" s="92">
        <v>0.56999999999999995</v>
      </c>
      <c r="I9" s="85" t="s">
        <v>97</v>
      </c>
      <c r="J9" s="15" t="s">
        <v>143</v>
      </c>
    </row>
    <row r="10" spans="2:13" x14ac:dyDescent="0.25">
      <c r="B10" s="79" t="s">
        <v>163</v>
      </c>
      <c r="C10" s="186">
        <f>C9/F10</f>
        <v>759.20461175044863</v>
      </c>
      <c r="D10" s="42"/>
      <c r="E10" s="13" t="s">
        <v>40</v>
      </c>
      <c r="F10" s="194">
        <v>0.08</v>
      </c>
      <c r="I10" s="85" t="s">
        <v>100</v>
      </c>
      <c r="J10" t="s">
        <v>145</v>
      </c>
    </row>
    <row r="11" spans="2:13" x14ac:dyDescent="0.25">
      <c r="B11" s="25" t="s">
        <v>164</v>
      </c>
      <c r="C11" s="185">
        <f>C10*12/1000</f>
        <v>9.1104553410053839</v>
      </c>
      <c r="D11" s="42"/>
      <c r="E11" s="13" t="s">
        <v>169</v>
      </c>
      <c r="F11" s="194">
        <v>0.65</v>
      </c>
      <c r="I11" s="85" t="s">
        <v>121</v>
      </c>
      <c r="J11" t="s">
        <v>149</v>
      </c>
      <c r="K11" s="86"/>
    </row>
    <row r="12" spans="2:13" x14ac:dyDescent="0.25">
      <c r="B12" s="25" t="s">
        <v>165</v>
      </c>
      <c r="C12" s="187">
        <f>C11*(F7/1000)</f>
        <v>8.1994098069048449E-2</v>
      </c>
      <c r="D12" s="42"/>
      <c r="E12" s="13" t="s">
        <v>121</v>
      </c>
      <c r="F12" s="92">
        <v>6.2</v>
      </c>
    </row>
    <row r="13" spans="2:13" x14ac:dyDescent="0.25">
      <c r="B13" s="79" t="s">
        <v>166</v>
      </c>
      <c r="C13" s="187">
        <f>C12/F11</f>
        <v>0.12614476626007454</v>
      </c>
      <c r="D13" s="42"/>
      <c r="E13" s="13" t="s">
        <v>170</v>
      </c>
      <c r="F13" s="43">
        <v>520</v>
      </c>
      <c r="I13" s="85" t="s">
        <v>105</v>
      </c>
      <c r="J13" s="15" t="s">
        <v>146</v>
      </c>
    </row>
    <row r="14" spans="2:13" x14ac:dyDescent="0.25">
      <c r="B14" s="190" t="s">
        <v>167</v>
      </c>
      <c r="C14" s="222">
        <f>C13/F12</f>
        <v>2.0345930041947506E-2</v>
      </c>
      <c r="D14" s="13"/>
      <c r="E14" s="42"/>
      <c r="F14" s="43"/>
      <c r="I14" s="85" t="s">
        <v>106</v>
      </c>
      <c r="J14" s="15" t="s">
        <v>147</v>
      </c>
    </row>
    <row r="15" spans="2:13" ht="15.75" thickBot="1" x14ac:dyDescent="0.3">
      <c r="B15" s="191" t="s">
        <v>168</v>
      </c>
      <c r="C15" s="197">
        <f>C14*1000</f>
        <v>20.345930041947508</v>
      </c>
      <c r="D15" s="220" t="s">
        <v>188</v>
      </c>
      <c r="E15" s="219" t="s">
        <v>183</v>
      </c>
      <c r="F15" s="216">
        <f>C9*F7/C15</f>
        <v>26.866666666666664</v>
      </c>
      <c r="I15" s="85" t="s">
        <v>107</v>
      </c>
      <c r="J15" s="15" t="s">
        <v>148</v>
      </c>
      <c r="M15" s="15"/>
    </row>
    <row r="16" spans="2:13" x14ac:dyDescent="0.25">
      <c r="C16" s="182"/>
      <c r="I16" s="85" t="s">
        <v>103</v>
      </c>
      <c r="J16" s="15" t="s">
        <v>137</v>
      </c>
    </row>
    <row r="17" spans="2:13" x14ac:dyDescent="0.25">
      <c r="C17" s="84"/>
      <c r="I17" s="85" t="s">
        <v>108</v>
      </c>
      <c r="J17" s="15" t="s">
        <v>93</v>
      </c>
    </row>
    <row r="18" spans="2:13" ht="15.75" thickBot="1" x14ac:dyDescent="0.3">
      <c r="B18" s="183" t="s">
        <v>139</v>
      </c>
      <c r="I18" s="85" t="s">
        <v>92</v>
      </c>
      <c r="J18" s="15" t="s">
        <v>152</v>
      </c>
    </row>
    <row r="19" spans="2:13" x14ac:dyDescent="0.25">
      <c r="B19" s="77" t="s">
        <v>157</v>
      </c>
      <c r="C19" s="195">
        <f>F20*F19+F21</f>
        <v>20.023897398307636</v>
      </c>
      <c r="D19" s="82"/>
      <c r="E19" s="82" t="s">
        <v>104</v>
      </c>
      <c r="F19" s="188">
        <v>8.35</v>
      </c>
      <c r="I19" s="85" t="s">
        <v>153</v>
      </c>
      <c r="J19" s="15" t="s">
        <v>154</v>
      </c>
      <c r="L19" s="181"/>
    </row>
    <row r="20" spans="2:13" x14ac:dyDescent="0.25">
      <c r="B20" s="79" t="s">
        <v>158</v>
      </c>
      <c r="C20" s="185">
        <f>C19*F23/F22</f>
        <v>0.4449754977401697</v>
      </c>
      <c r="D20" s="42"/>
      <c r="E20" s="42" t="s">
        <v>98</v>
      </c>
      <c r="F20" s="189">
        <v>2.3998049194150841</v>
      </c>
      <c r="I20" s="85" t="s">
        <v>101</v>
      </c>
      <c r="J20" s="15" t="s">
        <v>155</v>
      </c>
      <c r="K20" s="86"/>
      <c r="L20" s="181"/>
    </row>
    <row r="21" spans="2:13" x14ac:dyDescent="0.25">
      <c r="B21" s="79" t="s">
        <v>159</v>
      </c>
      <c r="C21" s="185">
        <f>C20/F24</f>
        <v>1.9346760771311726</v>
      </c>
      <c r="D21" s="42"/>
      <c r="E21" s="42" t="s">
        <v>99</v>
      </c>
      <c r="F21" s="189">
        <v>-1.4473678808315071E-2</v>
      </c>
      <c r="I21" s="85" t="s">
        <v>102</v>
      </c>
      <c r="J21" s="15" t="s">
        <v>156</v>
      </c>
      <c r="L21" s="181"/>
    </row>
    <row r="22" spans="2:13" x14ac:dyDescent="0.25">
      <c r="B22" s="79" t="s">
        <v>160</v>
      </c>
      <c r="C22" s="185">
        <f>C20+C21</f>
        <v>2.3796515748713425</v>
      </c>
      <c r="D22" s="42"/>
      <c r="E22" s="42" t="s">
        <v>184</v>
      </c>
      <c r="F22" s="43">
        <v>9</v>
      </c>
      <c r="I22" s="85"/>
      <c r="J22" s="15"/>
      <c r="L22" s="181"/>
    </row>
    <row r="23" spans="2:13" x14ac:dyDescent="0.25">
      <c r="B23" s="79" t="s">
        <v>161</v>
      </c>
      <c r="C23" s="186">
        <f>C22*1000</f>
        <v>2379.6515748713423</v>
      </c>
      <c r="D23" s="42"/>
      <c r="E23" s="42" t="s">
        <v>49</v>
      </c>
      <c r="F23" s="43">
        <v>0.2</v>
      </c>
      <c r="I23" s="85" t="s">
        <v>183</v>
      </c>
      <c r="J23" t="s">
        <v>186</v>
      </c>
      <c r="L23" s="88"/>
    </row>
    <row r="24" spans="2:13" x14ac:dyDescent="0.25">
      <c r="B24" s="79" t="s">
        <v>162</v>
      </c>
      <c r="C24" s="185">
        <f>0.0891*(C23)^0.9175</f>
        <v>111.64228680784825</v>
      </c>
      <c r="D24" s="42"/>
      <c r="E24" s="13" t="s">
        <v>39</v>
      </c>
      <c r="F24" s="92">
        <v>0.23</v>
      </c>
      <c r="L24" s="89"/>
    </row>
    <row r="25" spans="2:13" x14ac:dyDescent="0.25">
      <c r="B25" s="79" t="s">
        <v>163</v>
      </c>
      <c r="C25" s="186">
        <f>C24/F25</f>
        <v>11164.228680784825</v>
      </c>
      <c r="D25" s="42"/>
      <c r="E25" s="13" t="s">
        <v>40</v>
      </c>
      <c r="F25" s="196">
        <v>0.01</v>
      </c>
      <c r="I25" s="106"/>
      <c r="J25" t="s">
        <v>18</v>
      </c>
      <c r="L25" s="87"/>
    </row>
    <row r="26" spans="2:13" x14ac:dyDescent="0.25">
      <c r="B26" s="79" t="s">
        <v>164</v>
      </c>
      <c r="C26" s="185">
        <f>C25*12/1000</f>
        <v>133.97074416941788</v>
      </c>
      <c r="D26" s="42"/>
      <c r="E26" s="13" t="s">
        <v>169</v>
      </c>
      <c r="F26" s="194">
        <v>0.45</v>
      </c>
      <c r="I26" s="113"/>
      <c r="J26" t="s">
        <v>133</v>
      </c>
      <c r="L26" s="87"/>
    </row>
    <row r="27" spans="2:13" x14ac:dyDescent="0.25">
      <c r="B27" s="79" t="s">
        <v>165</v>
      </c>
      <c r="C27" s="187">
        <f>C26*(F22/1000)</f>
        <v>1.2057366975247608</v>
      </c>
      <c r="D27" s="42"/>
      <c r="E27" s="13" t="s">
        <v>121</v>
      </c>
      <c r="F27" s="92">
        <v>0.6</v>
      </c>
      <c r="I27" s="217"/>
      <c r="J27" t="s">
        <v>187</v>
      </c>
      <c r="L27" s="15"/>
      <c r="M27" s="48"/>
    </row>
    <row r="28" spans="2:13" x14ac:dyDescent="0.25">
      <c r="B28" s="79" t="s">
        <v>166</v>
      </c>
      <c r="C28" s="187">
        <f>C27/F26</f>
        <v>2.6794148833883571</v>
      </c>
      <c r="D28" s="42"/>
      <c r="E28" s="42"/>
      <c r="F28" s="43"/>
    </row>
    <row r="29" spans="2:13" x14ac:dyDescent="0.25">
      <c r="B29" s="190" t="s">
        <v>167</v>
      </c>
      <c r="C29" s="223">
        <f>C28/F27</f>
        <v>4.4656914723139289</v>
      </c>
      <c r="D29" s="13"/>
      <c r="E29" s="42"/>
      <c r="F29" s="43"/>
    </row>
    <row r="30" spans="2:13" ht="15.75" thickBot="1" x14ac:dyDescent="0.3">
      <c r="B30" s="191" t="s">
        <v>168</v>
      </c>
      <c r="C30" s="197">
        <f>C29*1000</f>
        <v>4465.6914723139289</v>
      </c>
      <c r="D30" s="220" t="s">
        <v>188</v>
      </c>
      <c r="E30" s="219" t="s">
        <v>183</v>
      </c>
      <c r="F30" s="216">
        <f>C24*F22/C30</f>
        <v>0.22500000000000006</v>
      </c>
    </row>
    <row r="31" spans="2:13" x14ac:dyDescent="0.25">
      <c r="C31" s="84"/>
    </row>
    <row r="32" spans="2:13" x14ac:dyDescent="0.25">
      <c r="C32" s="84"/>
    </row>
    <row r="33" spans="2:6" ht="15.75" thickBot="1" x14ac:dyDescent="0.3">
      <c r="B33" s="85" t="s">
        <v>140</v>
      </c>
      <c r="C33" s="84"/>
      <c r="F33" s="84"/>
    </row>
    <row r="34" spans="2:6" x14ac:dyDescent="0.25">
      <c r="B34" s="77" t="s">
        <v>157</v>
      </c>
      <c r="C34" s="195">
        <f>F35*F34+F36</f>
        <v>20.023897398307636</v>
      </c>
      <c r="D34" s="82"/>
      <c r="E34" s="82" t="s">
        <v>104</v>
      </c>
      <c r="F34" s="188">
        <v>8.35</v>
      </c>
    </row>
    <row r="35" spans="2:6" x14ac:dyDescent="0.25">
      <c r="B35" s="79" t="s">
        <v>158</v>
      </c>
      <c r="C35" s="185">
        <f>C34*F38/F37</f>
        <v>0.4449754977401697</v>
      </c>
      <c r="D35" s="42"/>
      <c r="E35" s="42" t="s">
        <v>98</v>
      </c>
      <c r="F35" s="189">
        <v>2.3998049194150841</v>
      </c>
    </row>
    <row r="36" spans="2:6" x14ac:dyDescent="0.25">
      <c r="B36" s="79" t="s">
        <v>159</v>
      </c>
      <c r="C36" s="185" t="e">
        <f>C35/F39</f>
        <v>#DIV/0!</v>
      </c>
      <c r="D36" s="42"/>
      <c r="E36" s="42" t="s">
        <v>99</v>
      </c>
      <c r="F36" s="189">
        <v>-1.4473678808315071E-2</v>
      </c>
    </row>
    <row r="37" spans="2:6" x14ac:dyDescent="0.25">
      <c r="B37" s="79" t="s">
        <v>160</v>
      </c>
      <c r="C37" s="185" t="e">
        <f>C35+C36</f>
        <v>#DIV/0!</v>
      </c>
      <c r="D37" s="42"/>
      <c r="E37" s="42" t="s">
        <v>184</v>
      </c>
      <c r="F37" s="43">
        <v>9</v>
      </c>
    </row>
    <row r="38" spans="2:6" x14ac:dyDescent="0.25">
      <c r="B38" s="79" t="s">
        <v>161</v>
      </c>
      <c r="C38" s="186" t="e">
        <f>C37*1000</f>
        <v>#DIV/0!</v>
      </c>
      <c r="D38" s="42"/>
      <c r="E38" s="42" t="s">
        <v>49</v>
      </c>
      <c r="F38" s="43">
        <v>0.2</v>
      </c>
    </row>
    <row r="39" spans="2:6" x14ac:dyDescent="0.25">
      <c r="B39" s="79" t="s">
        <v>162</v>
      </c>
      <c r="C39" s="185" t="e">
        <f>0.0891*(C38)^0.9175</f>
        <v>#DIV/0!</v>
      </c>
      <c r="D39" s="42"/>
      <c r="E39" s="13" t="s">
        <v>39</v>
      </c>
      <c r="F39" s="92"/>
    </row>
    <row r="40" spans="2:6" x14ac:dyDescent="0.25">
      <c r="B40" s="79" t="s">
        <v>163</v>
      </c>
      <c r="C40" s="186" t="e">
        <f>C39/F40</f>
        <v>#DIV/0!</v>
      </c>
      <c r="D40" s="42"/>
      <c r="E40" s="13" t="s">
        <v>40</v>
      </c>
      <c r="F40" s="194"/>
    </row>
    <row r="41" spans="2:6" x14ac:dyDescent="0.25">
      <c r="B41" s="79" t="s">
        <v>164</v>
      </c>
      <c r="C41" s="185" t="e">
        <f>C40*12/1000</f>
        <v>#DIV/0!</v>
      </c>
      <c r="D41" s="42"/>
      <c r="E41" s="13" t="s">
        <v>169</v>
      </c>
      <c r="F41" s="194"/>
    </row>
    <row r="42" spans="2:6" x14ac:dyDescent="0.25">
      <c r="B42" s="79" t="s">
        <v>165</v>
      </c>
      <c r="C42" s="187" t="e">
        <f>C41*(F37/1000)</f>
        <v>#DIV/0!</v>
      </c>
      <c r="D42" s="42"/>
      <c r="E42" s="13" t="s">
        <v>121</v>
      </c>
      <c r="F42" s="92"/>
    </row>
    <row r="43" spans="2:6" x14ac:dyDescent="0.25">
      <c r="B43" s="79" t="s">
        <v>166</v>
      </c>
      <c r="C43" s="187" t="e">
        <f>C42/F41</f>
        <v>#DIV/0!</v>
      </c>
      <c r="D43" s="42"/>
      <c r="E43" s="42"/>
      <c r="F43" s="43"/>
    </row>
    <row r="44" spans="2:6" x14ac:dyDescent="0.25">
      <c r="B44" s="190" t="s">
        <v>167</v>
      </c>
      <c r="C44" s="192" t="e">
        <f>C43/F42</f>
        <v>#DIV/0!</v>
      </c>
      <c r="D44" s="13"/>
      <c r="E44" s="42"/>
      <c r="F44" s="43"/>
    </row>
    <row r="45" spans="2:6" ht="15.75" thickBot="1" x14ac:dyDescent="0.3">
      <c r="B45" s="191" t="s">
        <v>168</v>
      </c>
      <c r="C45" s="193" t="e">
        <f>C44*1000</f>
        <v>#DIV/0!</v>
      </c>
      <c r="D45" s="220" t="s">
        <v>188</v>
      </c>
      <c r="E45" s="219" t="s">
        <v>183</v>
      </c>
      <c r="F45" s="216" t="e">
        <f>C39*F37/C45</f>
        <v>#DIV/0!</v>
      </c>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V43"/>
  <sheetViews>
    <sheetView zoomScale="85" zoomScaleNormal="85" workbookViewId="0">
      <selection activeCell="D32" sqref="D32"/>
    </sheetView>
  </sheetViews>
  <sheetFormatPr defaultRowHeight="15" x14ac:dyDescent="0.25"/>
  <cols>
    <col min="2" max="2" width="12" style="1" customWidth="1"/>
    <col min="3" max="3" width="8.85546875" style="2"/>
    <col min="4" max="4" width="15" style="3" customWidth="1"/>
    <col min="5" max="5" width="12.140625" style="3" customWidth="1"/>
    <col min="6" max="6" width="10.140625" style="3" customWidth="1"/>
    <col min="7" max="7" width="8.85546875" style="2"/>
    <col min="8" max="8" width="8.85546875" style="3"/>
    <col min="9" max="9" width="9.42578125" style="2" customWidth="1"/>
    <col min="10" max="10" width="8.85546875" style="7"/>
    <col min="11" max="11" width="8.85546875" style="3"/>
    <col min="13" max="13" width="17.42578125" customWidth="1"/>
    <col min="14" max="14" width="22.28515625" customWidth="1"/>
    <col min="17" max="17" width="11" customWidth="1"/>
    <col min="18" max="18" width="10.5703125" customWidth="1"/>
    <col min="19" max="19" width="11" customWidth="1"/>
  </cols>
  <sheetData>
    <row r="1" spans="2:16" ht="15.75" thickBot="1" x14ac:dyDescent="0.3"/>
    <row r="2" spans="2:16" ht="30.75" thickBot="1" x14ac:dyDescent="0.3">
      <c r="B2" s="124" t="s">
        <v>4</v>
      </c>
      <c r="C2" s="120" t="s">
        <v>0</v>
      </c>
      <c r="D2" s="120" t="s">
        <v>20</v>
      </c>
      <c r="E2" s="121" t="s">
        <v>1</v>
      </c>
      <c r="F2" s="121" t="s">
        <v>15</v>
      </c>
      <c r="G2" s="121" t="s">
        <v>16</v>
      </c>
      <c r="H2" s="120" t="s">
        <v>2</v>
      </c>
      <c r="I2" s="121" t="s">
        <v>3</v>
      </c>
      <c r="J2" s="120" t="s">
        <v>6</v>
      </c>
      <c r="K2" s="122" t="s">
        <v>5</v>
      </c>
      <c r="L2" s="123" t="s">
        <v>7</v>
      </c>
      <c r="N2" s="13"/>
    </row>
    <row r="3" spans="2:16" x14ac:dyDescent="0.25">
      <c r="B3" s="125">
        <v>1</v>
      </c>
      <c r="C3" s="127">
        <v>1043</v>
      </c>
      <c r="D3" s="128">
        <f>E3*12/1000</f>
        <v>4.1524730862056165</v>
      </c>
      <c r="E3" s="129">
        <v>346.03942385046804</v>
      </c>
      <c r="F3" s="130">
        <v>10.572100000000001</v>
      </c>
      <c r="G3" s="130">
        <v>16.135100000000001</v>
      </c>
      <c r="H3" s="5">
        <f>(G3-F3)/$O$13</f>
        <v>7.0239898989898997</v>
      </c>
      <c r="I3" s="6">
        <f>E3*C3/H3*$O$12</f>
        <v>25691.887678251143</v>
      </c>
      <c r="J3" s="5">
        <v>0.5</v>
      </c>
      <c r="K3" s="114">
        <f>J3/1000/12*1000*1000/I3*1000</f>
        <v>1.6217829996952147</v>
      </c>
      <c r="L3" s="115">
        <v>200</v>
      </c>
      <c r="N3" s="9" t="s">
        <v>4</v>
      </c>
      <c r="O3" t="s">
        <v>13</v>
      </c>
    </row>
    <row r="4" spans="2:16" x14ac:dyDescent="0.25">
      <c r="B4" s="125">
        <v>2</v>
      </c>
      <c r="C4" s="127">
        <v>1025</v>
      </c>
      <c r="D4" s="128">
        <f t="shared" ref="D4:D22" si="0">E4*12/1000</f>
        <v>8.2603024769379019</v>
      </c>
      <c r="E4" s="129">
        <v>688.35853974482518</v>
      </c>
      <c r="F4" s="130">
        <v>10.5549</v>
      </c>
      <c r="G4" s="130">
        <v>16.088100000000001</v>
      </c>
      <c r="H4" s="5">
        <f t="shared" ref="H4:H15" si="1">(G4-F4)/$O$13</f>
        <v>6.9863636363636372</v>
      </c>
      <c r="I4" s="6">
        <f t="shared" ref="I4:I22" si="2">E4*C4/H4*$O$12</f>
        <v>50496.047726889417</v>
      </c>
      <c r="J4" s="5">
        <v>0.5</v>
      </c>
      <c r="K4" s="114">
        <f>J4/1000/12*1000*1000/I4*1000</f>
        <v>0.82514708660018432</v>
      </c>
      <c r="L4" s="115">
        <v>200</v>
      </c>
      <c r="N4" s="10" t="s">
        <v>0</v>
      </c>
      <c r="O4" t="s">
        <v>8</v>
      </c>
    </row>
    <row r="5" spans="2:16" x14ac:dyDescent="0.25">
      <c r="B5" s="125">
        <v>3</v>
      </c>
      <c r="C5" s="127">
        <v>958</v>
      </c>
      <c r="D5" s="128">
        <f t="shared" si="0"/>
        <v>8.5941543355486534</v>
      </c>
      <c r="E5" s="129">
        <v>716.17952796238774</v>
      </c>
      <c r="F5" s="130">
        <v>10.541</v>
      </c>
      <c r="G5" s="130">
        <v>17.694500000000001</v>
      </c>
      <c r="H5" s="5">
        <f t="shared" si="1"/>
        <v>9.0321969696969706</v>
      </c>
      <c r="I5" s="6">
        <f t="shared" si="2"/>
        <v>37980.791942969889</v>
      </c>
      <c r="J5" s="5">
        <v>0.5</v>
      </c>
      <c r="K5" s="114">
        <f t="shared" ref="K5:K22" si="3">J5/1000/12*1000*1000/I5*1000</f>
        <v>1.0970457574773929</v>
      </c>
      <c r="L5" s="115">
        <v>200</v>
      </c>
      <c r="N5" s="11" t="s">
        <v>1</v>
      </c>
      <c r="O5" t="s">
        <v>9</v>
      </c>
    </row>
    <row r="6" spans="2:16" x14ac:dyDescent="0.25">
      <c r="B6" s="125">
        <v>4</v>
      </c>
      <c r="C6" s="127">
        <v>736</v>
      </c>
      <c r="D6" s="128">
        <f t="shared" si="0"/>
        <v>8.4344860553435126</v>
      </c>
      <c r="E6" s="129">
        <v>702.87383794529262</v>
      </c>
      <c r="F6" s="130">
        <v>10.545400000000001</v>
      </c>
      <c r="G6" s="130">
        <v>17.398099999999999</v>
      </c>
      <c r="H6" s="5">
        <f t="shared" si="1"/>
        <v>8.6523989898989875</v>
      </c>
      <c r="I6" s="6">
        <f t="shared" si="2"/>
        <v>29894.318635309188</v>
      </c>
      <c r="J6" s="5">
        <v>0.5</v>
      </c>
      <c r="K6" s="114">
        <f t="shared" si="3"/>
        <v>1.3937988410096345</v>
      </c>
      <c r="L6" s="115">
        <v>200</v>
      </c>
      <c r="N6" s="10" t="s">
        <v>2</v>
      </c>
      <c r="O6" t="s">
        <v>10</v>
      </c>
    </row>
    <row r="7" spans="2:16" x14ac:dyDescent="0.25">
      <c r="B7" s="125">
        <v>5</v>
      </c>
      <c r="C7" s="127">
        <v>770</v>
      </c>
      <c r="D7" s="128">
        <f t="shared" si="0"/>
        <v>8.8394628751365527</v>
      </c>
      <c r="E7" s="129">
        <v>736.62190626137942</v>
      </c>
      <c r="F7" s="130">
        <v>10.561400000000001</v>
      </c>
      <c r="G7" s="130">
        <v>18.798100000000002</v>
      </c>
      <c r="H7" s="5">
        <f t="shared" si="1"/>
        <v>10.399873737373738</v>
      </c>
      <c r="I7" s="6">
        <f t="shared" si="2"/>
        <v>27269.507406755103</v>
      </c>
      <c r="J7" s="5">
        <v>0.5</v>
      </c>
      <c r="K7" s="114">
        <f t="shared" si="3"/>
        <v>1.5279581711969299</v>
      </c>
      <c r="L7" s="115">
        <v>200</v>
      </c>
      <c r="N7" s="11" t="s">
        <v>3</v>
      </c>
      <c r="O7" t="s">
        <v>120</v>
      </c>
    </row>
    <row r="8" spans="2:16" x14ac:dyDescent="0.25">
      <c r="B8" s="125">
        <v>6</v>
      </c>
      <c r="C8" s="127">
        <v>943</v>
      </c>
      <c r="D8" s="128">
        <f t="shared" si="0"/>
        <v>5.9001149895418967</v>
      </c>
      <c r="E8" s="129">
        <v>491.67624912849135</v>
      </c>
      <c r="F8" s="130">
        <v>10.5318</v>
      </c>
      <c r="G8" s="130">
        <v>19.2791</v>
      </c>
      <c r="H8" s="5">
        <f t="shared" si="1"/>
        <v>11.044570707070706</v>
      </c>
      <c r="I8" s="6">
        <f t="shared" si="2"/>
        <v>20989.98300727702</v>
      </c>
      <c r="J8" s="5">
        <v>0.5</v>
      </c>
      <c r="K8" s="114">
        <f t="shared" si="3"/>
        <v>1.9850738636720782</v>
      </c>
      <c r="L8" s="115">
        <v>200</v>
      </c>
      <c r="N8" s="10" t="s">
        <v>6</v>
      </c>
      <c r="O8" t="s">
        <v>14</v>
      </c>
    </row>
    <row r="9" spans="2:16" x14ac:dyDescent="0.25">
      <c r="B9" s="125">
        <v>7</v>
      </c>
      <c r="C9" s="127">
        <v>930</v>
      </c>
      <c r="D9" s="128">
        <f t="shared" si="0"/>
        <v>2.0114666016366689</v>
      </c>
      <c r="E9" s="129">
        <v>167.62221680305575</v>
      </c>
      <c r="F9" s="130">
        <v>10.5502</v>
      </c>
      <c r="G9" s="130">
        <v>18.228300000000001</v>
      </c>
      <c r="H9" s="5">
        <f t="shared" si="1"/>
        <v>9.6945707070707066</v>
      </c>
      <c r="I9" s="6">
        <f t="shared" si="2"/>
        <v>8039.9981771830753</v>
      </c>
      <c r="J9" s="5">
        <v>0.5</v>
      </c>
      <c r="K9" s="114">
        <f t="shared" si="3"/>
        <v>5.1824224021484984</v>
      </c>
      <c r="L9" s="115">
        <v>200</v>
      </c>
      <c r="N9" s="12" t="s">
        <v>5</v>
      </c>
      <c r="O9" t="s">
        <v>11</v>
      </c>
    </row>
    <row r="10" spans="2:16" x14ac:dyDescent="0.25">
      <c r="B10" s="125">
        <v>8</v>
      </c>
      <c r="C10" s="127">
        <v>897</v>
      </c>
      <c r="D10" s="128">
        <f t="shared" si="0"/>
        <v>8.3299759083001454</v>
      </c>
      <c r="E10" s="129">
        <v>694.16465902501216</v>
      </c>
      <c r="F10" s="130">
        <v>10.5464</v>
      </c>
      <c r="G10" s="130">
        <v>16.998100000000001</v>
      </c>
      <c r="H10" s="5">
        <f t="shared" si="1"/>
        <v>8.1460858585858595</v>
      </c>
      <c r="I10" s="6">
        <f t="shared" si="2"/>
        <v>38218.704661033931</v>
      </c>
      <c r="J10" s="5">
        <v>0.5</v>
      </c>
      <c r="K10" s="114">
        <f t="shared" si="3"/>
        <v>1.0902166108509721</v>
      </c>
      <c r="L10" s="115">
        <v>200</v>
      </c>
      <c r="N10" s="11" t="s">
        <v>7</v>
      </c>
      <c r="O10" t="s">
        <v>12</v>
      </c>
    </row>
    <row r="11" spans="2:16" x14ac:dyDescent="0.25">
      <c r="B11" s="125">
        <v>9</v>
      </c>
      <c r="C11" s="127">
        <f>905-52</f>
        <v>853</v>
      </c>
      <c r="D11" s="128">
        <f t="shared" si="0"/>
        <v>6.3050918093349377</v>
      </c>
      <c r="E11" s="129">
        <v>525.42431744457815</v>
      </c>
      <c r="F11" s="130">
        <v>10.526300000000001</v>
      </c>
      <c r="G11" s="130">
        <v>19.491499999999998</v>
      </c>
      <c r="H11" s="5">
        <f t="shared" si="1"/>
        <v>11.319696969696967</v>
      </c>
      <c r="I11" s="6">
        <f t="shared" si="2"/>
        <v>19796.773004614424</v>
      </c>
      <c r="J11" s="5">
        <v>0.5</v>
      </c>
      <c r="K11" s="114">
        <f t="shared" si="3"/>
        <v>2.104720130748309</v>
      </c>
      <c r="L11" s="115">
        <v>200</v>
      </c>
      <c r="N11" s="11"/>
    </row>
    <row r="12" spans="2:16" x14ac:dyDescent="0.25">
      <c r="B12" s="125">
        <v>10</v>
      </c>
      <c r="C12" s="127">
        <v>867</v>
      </c>
      <c r="D12" s="128">
        <f t="shared" si="0"/>
        <v>7.1077877998207875</v>
      </c>
      <c r="E12" s="129">
        <v>592.31564998506565</v>
      </c>
      <c r="F12" s="130">
        <v>10.6439</v>
      </c>
      <c r="G12" s="130">
        <v>18.1157</v>
      </c>
      <c r="H12" s="5">
        <f t="shared" si="1"/>
        <v>9.4340909090909086</v>
      </c>
      <c r="I12" s="6">
        <f t="shared" si="2"/>
        <v>27217.125289846164</v>
      </c>
      <c r="J12" s="5">
        <v>0.5</v>
      </c>
      <c r="K12" s="114">
        <f t="shared" si="3"/>
        <v>1.5308988816027225</v>
      </c>
      <c r="L12" s="115">
        <v>200</v>
      </c>
      <c r="N12" s="13" t="s">
        <v>88</v>
      </c>
      <c r="O12" s="112">
        <v>0.5</v>
      </c>
      <c r="P12" t="s">
        <v>89</v>
      </c>
    </row>
    <row r="13" spans="2:16" ht="18" x14ac:dyDescent="0.3">
      <c r="B13" s="125">
        <v>11</v>
      </c>
      <c r="C13" s="127">
        <v>875</v>
      </c>
      <c r="D13" s="128">
        <f t="shared" si="0"/>
        <v>8.3851340414619226</v>
      </c>
      <c r="E13" s="129">
        <v>698.76117012182681</v>
      </c>
      <c r="F13" s="130">
        <v>10.536300000000001</v>
      </c>
      <c r="G13" s="130">
        <v>18.291399999999999</v>
      </c>
      <c r="H13" s="5">
        <f t="shared" si="1"/>
        <v>9.791792929292928</v>
      </c>
      <c r="I13" s="6">
        <f t="shared" si="2"/>
        <v>31220.841181572516</v>
      </c>
      <c r="J13" s="5">
        <v>0.5</v>
      </c>
      <c r="K13" s="114">
        <f t="shared" si="3"/>
        <v>1.3345786048602557</v>
      </c>
      <c r="L13" s="115">
        <v>200</v>
      </c>
      <c r="N13" s="14" t="s">
        <v>17</v>
      </c>
      <c r="O13">
        <v>0.79200000000000004</v>
      </c>
      <c r="P13" t="s">
        <v>90</v>
      </c>
    </row>
    <row r="14" spans="2:16" x14ac:dyDescent="0.25">
      <c r="B14" s="125">
        <v>12</v>
      </c>
      <c r="C14" s="127">
        <v>722</v>
      </c>
      <c r="D14" s="128">
        <f t="shared" si="0"/>
        <v>4.0639297671827652</v>
      </c>
      <c r="E14" s="129">
        <v>338.66081393189711</v>
      </c>
      <c r="F14" s="130">
        <v>10.5556</v>
      </c>
      <c r="G14" s="130">
        <v>18.690300000000001</v>
      </c>
      <c r="H14" s="5">
        <f t="shared" si="1"/>
        <v>10.27108585858586</v>
      </c>
      <c r="I14" s="6">
        <f t="shared" si="2"/>
        <v>11902.982363565536</v>
      </c>
      <c r="J14" s="5">
        <v>0.5</v>
      </c>
      <c r="K14" s="114">
        <f t="shared" si="3"/>
        <v>3.5005232633298995</v>
      </c>
      <c r="L14" s="115">
        <v>200</v>
      </c>
      <c r="N14" s="91"/>
      <c r="O14" t="s">
        <v>18</v>
      </c>
    </row>
    <row r="15" spans="2:16" x14ac:dyDescent="0.25">
      <c r="B15" s="125">
        <v>13</v>
      </c>
      <c r="C15" s="127">
        <v>879</v>
      </c>
      <c r="D15" s="128">
        <f t="shared" si="0"/>
        <v>6.1918724833712915</v>
      </c>
      <c r="E15" s="129">
        <v>515.98937361427431</v>
      </c>
      <c r="F15" s="130">
        <v>10.6084</v>
      </c>
      <c r="G15" s="130">
        <v>18.4206</v>
      </c>
      <c r="H15" s="5">
        <f t="shared" si="1"/>
        <v>9.8638888888888889</v>
      </c>
      <c r="I15" s="6">
        <f t="shared" si="2"/>
        <v>22990.661417417767</v>
      </c>
      <c r="J15" s="5">
        <v>0.5</v>
      </c>
      <c r="K15" s="114">
        <f t="shared" si="3"/>
        <v>1.8123300548065102</v>
      </c>
      <c r="L15" s="115">
        <v>200</v>
      </c>
      <c r="N15" s="113"/>
      <c r="O15" t="s">
        <v>19</v>
      </c>
    </row>
    <row r="16" spans="2:16" x14ac:dyDescent="0.25">
      <c r="B16" s="125">
        <v>14</v>
      </c>
      <c r="C16" s="127">
        <v>909</v>
      </c>
      <c r="D16" s="128">
        <f t="shared" si="0"/>
        <v>5.1903169075390378</v>
      </c>
      <c r="E16" s="129">
        <v>432.52640896158653</v>
      </c>
      <c r="F16" s="130">
        <v>10.564399999999999</v>
      </c>
      <c r="G16" s="130">
        <v>18.241099999999999</v>
      </c>
      <c r="H16" s="5">
        <f>(G16-F16)/$O$13</f>
        <v>9.6928030303030308</v>
      </c>
      <c r="I16" s="6">
        <f t="shared" si="2"/>
        <v>20281.362600524775</v>
      </c>
      <c r="J16" s="5">
        <v>0.5</v>
      </c>
      <c r="K16" s="114">
        <f t="shared" si="3"/>
        <v>2.0544313263048979</v>
      </c>
      <c r="L16" s="115">
        <v>200</v>
      </c>
    </row>
    <row r="17" spans="2:22" x14ac:dyDescent="0.25">
      <c r="B17" s="125">
        <v>15</v>
      </c>
      <c r="C17" s="127">
        <v>844</v>
      </c>
      <c r="D17" s="128">
        <f t="shared" si="0"/>
        <v>3.8694247712965018</v>
      </c>
      <c r="E17" s="129">
        <v>322.45206427470845</v>
      </c>
      <c r="F17" s="130">
        <v>10.567299999999999</v>
      </c>
      <c r="G17" s="130">
        <v>16.2653</v>
      </c>
      <c r="H17" s="5">
        <f t="shared" ref="H17:H21" si="4">(G17-F17)/$O$13</f>
        <v>7.1944444444444446</v>
      </c>
      <c r="I17" s="6">
        <f t="shared" si="2"/>
        <v>18913.867801009153</v>
      </c>
      <c r="J17" s="5">
        <v>0.5</v>
      </c>
      <c r="K17" s="114">
        <f t="shared" si="3"/>
        <v>2.2029691179528879</v>
      </c>
      <c r="L17" s="115">
        <v>200</v>
      </c>
    </row>
    <row r="18" spans="2:22" x14ac:dyDescent="0.25">
      <c r="B18" s="125">
        <v>16</v>
      </c>
      <c r="C18" s="127">
        <v>872</v>
      </c>
      <c r="D18" s="128">
        <f t="shared" si="0"/>
        <v>3.7881391013738841</v>
      </c>
      <c r="E18" s="129">
        <v>315.67825844782368</v>
      </c>
      <c r="F18" s="130">
        <v>10.5014</v>
      </c>
      <c r="G18" s="130">
        <v>16.210699999999999</v>
      </c>
      <c r="H18" s="5">
        <f t="shared" si="4"/>
        <v>7.2087121212121197</v>
      </c>
      <c r="I18" s="6">
        <f t="shared" si="2"/>
        <v>19092.969502589622</v>
      </c>
      <c r="J18" s="5">
        <v>0.5</v>
      </c>
      <c r="K18" s="114">
        <f t="shared" si="3"/>
        <v>2.1823041544698074</v>
      </c>
      <c r="L18" s="115">
        <v>200</v>
      </c>
    </row>
    <row r="19" spans="2:22" x14ac:dyDescent="0.25">
      <c r="B19" s="125">
        <v>17</v>
      </c>
      <c r="C19" s="127">
        <f>855-80</f>
        <v>775</v>
      </c>
      <c r="D19" s="128">
        <f t="shared" si="0"/>
        <v>3.7068534314512656</v>
      </c>
      <c r="E19" s="129">
        <v>308.9044526209388</v>
      </c>
      <c r="F19" s="130">
        <v>10.5579</v>
      </c>
      <c r="G19" s="130">
        <v>15.678000000000001</v>
      </c>
      <c r="H19" s="5">
        <f t="shared" si="4"/>
        <v>6.4647727272727282</v>
      </c>
      <c r="I19" s="6">
        <f t="shared" si="2"/>
        <v>18515.805650156461</v>
      </c>
      <c r="J19" s="5">
        <v>0.5</v>
      </c>
      <c r="K19" s="114">
        <f t="shared" si="3"/>
        <v>2.2503296617997597</v>
      </c>
      <c r="L19" s="115">
        <v>200</v>
      </c>
    </row>
    <row r="20" spans="2:22" x14ac:dyDescent="0.25">
      <c r="B20" s="125">
        <v>18</v>
      </c>
      <c r="C20" s="127">
        <v>886</v>
      </c>
      <c r="D20" s="128">
        <f t="shared" si="0"/>
        <v>5.0384428659634217</v>
      </c>
      <c r="E20" s="129">
        <v>419.87023883028513</v>
      </c>
      <c r="F20" s="131">
        <v>10.5144</v>
      </c>
      <c r="G20" s="131">
        <v>16.103400000000001</v>
      </c>
      <c r="H20" s="5">
        <f t="shared" si="4"/>
        <v>7.0568181818181817</v>
      </c>
      <c r="I20" s="6">
        <f t="shared" si="2"/>
        <v>26357.84442924289</v>
      </c>
      <c r="J20" s="5">
        <v>0.5</v>
      </c>
      <c r="K20" s="114">
        <f t="shared" si="3"/>
        <v>1.5808070640419782</v>
      </c>
      <c r="L20" s="115">
        <v>200</v>
      </c>
    </row>
    <row r="21" spans="2:22" x14ac:dyDescent="0.25">
      <c r="B21" s="125">
        <v>19</v>
      </c>
      <c r="C21" s="127">
        <v>933</v>
      </c>
      <c r="D21" s="128">
        <f t="shared" si="0"/>
        <v>3.9303890237384649</v>
      </c>
      <c r="E21" s="129">
        <v>327.53241864487205</v>
      </c>
      <c r="F21" s="130">
        <v>10.5832</v>
      </c>
      <c r="G21" s="130">
        <v>15.8748</v>
      </c>
      <c r="H21" s="5">
        <f t="shared" si="4"/>
        <v>6.6813131313131322</v>
      </c>
      <c r="I21" s="6">
        <f t="shared" si="2"/>
        <v>22868.838848719399</v>
      </c>
      <c r="J21" s="5">
        <v>0.5</v>
      </c>
      <c r="K21" s="114">
        <f t="shared" si="3"/>
        <v>1.8219843579421566</v>
      </c>
      <c r="L21" s="115">
        <v>200</v>
      </c>
    </row>
    <row r="22" spans="2:22" ht="15.75" thickBot="1" x14ac:dyDescent="0.3">
      <c r="B22" s="126">
        <v>20</v>
      </c>
      <c r="C22" s="132">
        <v>1043</v>
      </c>
      <c r="D22" s="133">
        <f t="shared" si="0"/>
        <v>4.1524730862056165</v>
      </c>
      <c r="E22" s="134">
        <v>346.03942385046804</v>
      </c>
      <c r="F22" s="135">
        <v>10.572100000000001</v>
      </c>
      <c r="G22" s="135">
        <v>16.135100000000001</v>
      </c>
      <c r="H22" s="116">
        <f>(G22-F22)/$O$13</f>
        <v>7.0239898989898997</v>
      </c>
      <c r="I22" s="117">
        <f t="shared" si="2"/>
        <v>25691.887678251143</v>
      </c>
      <c r="J22" s="116">
        <v>0.5</v>
      </c>
      <c r="K22" s="118">
        <f t="shared" si="3"/>
        <v>1.6217829996952147</v>
      </c>
      <c r="L22" s="119">
        <v>200</v>
      </c>
    </row>
    <row r="30" spans="2:22" ht="15.75" thickBot="1" x14ac:dyDescent="0.3"/>
    <row r="31" spans="2:22" x14ac:dyDescent="0.25">
      <c r="N31" s="71" t="s">
        <v>63</v>
      </c>
      <c r="O31" s="72" t="s">
        <v>64</v>
      </c>
      <c r="P31" s="72" t="s">
        <v>66</v>
      </c>
      <c r="Q31" s="72" t="s">
        <v>68</v>
      </c>
      <c r="R31" s="72" t="s">
        <v>70</v>
      </c>
      <c r="S31" s="73" t="s">
        <v>73</v>
      </c>
      <c r="T31" s="73" t="s">
        <v>74</v>
      </c>
      <c r="U31" s="224" t="s">
        <v>76</v>
      </c>
      <c r="V31" s="226" t="s">
        <v>77</v>
      </c>
    </row>
    <row r="32" spans="2:22" ht="15.75" thickBot="1" x14ac:dyDescent="0.3">
      <c r="N32" s="74"/>
      <c r="O32" s="75" t="s">
        <v>65</v>
      </c>
      <c r="P32" s="75" t="s">
        <v>67</v>
      </c>
      <c r="Q32" s="75" t="s">
        <v>69</v>
      </c>
      <c r="R32" s="75" t="s">
        <v>71</v>
      </c>
      <c r="S32" s="76" t="s">
        <v>72</v>
      </c>
      <c r="T32" s="76" t="s">
        <v>73</v>
      </c>
      <c r="U32" s="225"/>
      <c r="V32" s="227"/>
    </row>
    <row r="33" spans="2:19" x14ac:dyDescent="0.25">
      <c r="B33" s="4"/>
      <c r="C33" s="5"/>
      <c r="D33" s="6"/>
      <c r="E33" s="6"/>
      <c r="F33" s="6"/>
      <c r="G33" s="5"/>
      <c r="H33" s="6"/>
      <c r="I33" s="5"/>
      <c r="J33" s="8"/>
      <c r="K33" s="6"/>
      <c r="S33" s="1" t="s">
        <v>75</v>
      </c>
    </row>
    <row r="34" spans="2:19" x14ac:dyDescent="0.25">
      <c r="B34" s="4"/>
      <c r="C34" s="5"/>
      <c r="D34" s="6"/>
      <c r="E34" s="6"/>
      <c r="F34" s="6"/>
      <c r="G34" s="5"/>
      <c r="H34" s="6"/>
      <c r="I34" s="5"/>
      <c r="J34" s="8"/>
      <c r="K34" s="6"/>
    </row>
    <row r="35" spans="2:19" x14ac:dyDescent="0.25">
      <c r="B35" s="4"/>
      <c r="C35" s="5"/>
      <c r="D35" s="6"/>
      <c r="E35" s="6"/>
      <c r="F35" s="6"/>
      <c r="G35" s="5"/>
      <c r="H35" s="6"/>
      <c r="I35" s="5"/>
      <c r="J35" s="8"/>
      <c r="K35" s="6"/>
    </row>
    <row r="36" spans="2:19" x14ac:dyDescent="0.25">
      <c r="B36" s="4"/>
      <c r="C36" s="5"/>
      <c r="D36" s="6"/>
      <c r="E36" s="6"/>
      <c r="F36" s="6"/>
      <c r="G36" s="5"/>
      <c r="H36" s="6"/>
      <c r="I36" s="5"/>
      <c r="J36" s="8"/>
      <c r="K36" s="6"/>
    </row>
    <row r="37" spans="2:19" x14ac:dyDescent="0.25">
      <c r="B37" s="4"/>
      <c r="C37" s="5"/>
      <c r="D37" s="6"/>
      <c r="E37" s="6"/>
      <c r="F37" s="6"/>
      <c r="G37" s="5"/>
      <c r="H37" s="6"/>
      <c r="I37" s="5"/>
      <c r="J37" s="8"/>
      <c r="K37" s="6"/>
    </row>
    <row r="38" spans="2:19" x14ac:dyDescent="0.25">
      <c r="B38" s="4"/>
      <c r="C38" s="5"/>
      <c r="D38" s="6"/>
      <c r="E38" s="6"/>
      <c r="F38" s="6"/>
      <c r="G38" s="5"/>
      <c r="H38" s="6"/>
      <c r="I38" s="5"/>
      <c r="J38" s="8"/>
      <c r="K38" s="6"/>
    </row>
    <row r="41" spans="2:19" x14ac:dyDescent="0.25">
      <c r="B41" s="4"/>
      <c r="C41" s="5"/>
      <c r="D41" s="6"/>
      <c r="E41" s="6"/>
      <c r="F41" s="6"/>
      <c r="G41" s="5"/>
      <c r="H41" s="6"/>
      <c r="I41" s="5"/>
      <c r="J41" s="8"/>
      <c r="K41" s="6"/>
      <c r="L41" s="42"/>
      <c r="M41" s="42"/>
    </row>
    <row r="42" spans="2:19" x14ac:dyDescent="0.25">
      <c r="B42" s="4"/>
      <c r="C42" s="5"/>
      <c r="D42" s="6"/>
      <c r="E42" s="6"/>
      <c r="F42" s="6"/>
      <c r="G42" s="5"/>
      <c r="H42" s="6"/>
      <c r="I42" s="5"/>
      <c r="J42" s="8"/>
      <c r="K42" s="6"/>
      <c r="L42" s="42"/>
      <c r="M42" s="42"/>
    </row>
    <row r="43" spans="2:19" x14ac:dyDescent="0.25">
      <c r="B43" s="4"/>
      <c r="C43" s="5"/>
      <c r="D43" s="6"/>
      <c r="E43" s="6"/>
      <c r="F43" s="6"/>
      <c r="G43" s="5"/>
      <c r="H43" s="6"/>
      <c r="I43" s="5"/>
      <c r="J43" s="8"/>
      <c r="K43" s="6"/>
      <c r="L43" s="42"/>
      <c r="M43" s="42"/>
    </row>
  </sheetData>
  <mergeCells count="2">
    <mergeCell ref="U31:U32"/>
    <mergeCell ref="V31:V3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34"/>
  <sheetViews>
    <sheetView tabSelected="1" zoomScaleNormal="100" workbookViewId="0">
      <selection activeCell="D17" sqref="D17"/>
    </sheetView>
  </sheetViews>
  <sheetFormatPr defaultRowHeight="15" x14ac:dyDescent="0.25"/>
  <cols>
    <col min="2" max="2" width="16.7109375" customWidth="1"/>
    <col min="3" max="4" width="12" bestFit="1" customWidth="1"/>
    <col min="5" max="6" width="11" customWidth="1"/>
    <col min="12" max="12" width="15.85546875" customWidth="1"/>
    <col min="13" max="13" width="14.28515625" customWidth="1"/>
    <col min="14" max="17" width="12.140625" customWidth="1"/>
    <col min="18" max="18" width="5.7109375" customWidth="1"/>
    <col min="19" max="19" width="8" customWidth="1"/>
    <col min="20" max="20" width="12" bestFit="1" customWidth="1"/>
  </cols>
  <sheetData>
    <row r="1" spans="2:15" ht="15.75" thickBot="1" x14ac:dyDescent="0.3"/>
    <row r="2" spans="2:15" x14ac:dyDescent="0.25">
      <c r="B2" s="206" t="s">
        <v>91</v>
      </c>
      <c r="C2" s="228" t="s">
        <v>78</v>
      </c>
      <c r="D2" s="229"/>
      <c r="E2" s="230" t="s">
        <v>79</v>
      </c>
      <c r="F2" s="229"/>
    </row>
    <row r="3" spans="2:15" x14ac:dyDescent="0.25">
      <c r="B3" s="204" t="s">
        <v>172</v>
      </c>
      <c r="C3" s="190" t="s">
        <v>21</v>
      </c>
      <c r="D3" s="205" t="s">
        <v>22</v>
      </c>
      <c r="E3" s="13" t="s">
        <v>80</v>
      </c>
      <c r="F3" s="205" t="s">
        <v>81</v>
      </c>
      <c r="K3" s="80"/>
      <c r="L3" s="87" t="s">
        <v>172</v>
      </c>
      <c r="M3" t="s">
        <v>116</v>
      </c>
    </row>
    <row r="4" spans="2:15" x14ac:dyDescent="0.25">
      <c r="B4" s="78">
        <v>5000</v>
      </c>
      <c r="C4" s="90">
        <v>172.2321</v>
      </c>
      <c r="D4" s="92">
        <v>156.8946</v>
      </c>
      <c r="E4" s="96">
        <v>4.7069999999999999</v>
      </c>
      <c r="F4" s="97">
        <v>9.93</v>
      </c>
      <c r="L4" s="87" t="s">
        <v>109</v>
      </c>
      <c r="M4" t="s">
        <v>114</v>
      </c>
    </row>
    <row r="5" spans="2:15" x14ac:dyDescent="0.25">
      <c r="B5" s="78">
        <v>2000</v>
      </c>
      <c r="C5" s="90">
        <v>68.540999999999997</v>
      </c>
      <c r="D5" s="92">
        <v>62.115900000000003</v>
      </c>
      <c r="E5" s="96">
        <v>4.7130000000000001</v>
      </c>
      <c r="F5" s="97">
        <v>9.9770000000000003</v>
      </c>
      <c r="K5" s="80"/>
      <c r="L5" s="88" t="s">
        <v>110</v>
      </c>
      <c r="M5" t="s">
        <v>115</v>
      </c>
    </row>
    <row r="6" spans="2:15" x14ac:dyDescent="0.25">
      <c r="B6" s="78">
        <v>1000</v>
      </c>
      <c r="C6" s="90">
        <v>35.4739</v>
      </c>
      <c r="D6" s="92">
        <v>31.213899999999999</v>
      </c>
      <c r="E6" s="96">
        <v>4.7130000000000001</v>
      </c>
      <c r="F6" s="97">
        <v>9.9870000000000001</v>
      </c>
      <c r="K6" s="80"/>
      <c r="L6" s="87" t="s">
        <v>113</v>
      </c>
      <c r="M6" t="s">
        <v>174</v>
      </c>
    </row>
    <row r="7" spans="2:15" x14ac:dyDescent="0.25">
      <c r="B7" s="78">
        <v>500</v>
      </c>
      <c r="C7" s="90">
        <v>17.086400000000001</v>
      </c>
      <c r="D7" s="92">
        <v>15.383800000000001</v>
      </c>
      <c r="E7" s="96">
        <v>4.7130000000000001</v>
      </c>
      <c r="F7" s="97">
        <v>9.9930000000000003</v>
      </c>
      <c r="K7" s="80"/>
      <c r="L7" s="88" t="s">
        <v>46</v>
      </c>
      <c r="M7" t="s">
        <v>117</v>
      </c>
    </row>
    <row r="8" spans="2:15" x14ac:dyDescent="0.25">
      <c r="B8" s="78">
        <v>200</v>
      </c>
      <c r="C8" s="90">
        <v>6.6368</v>
      </c>
      <c r="D8" s="92">
        <v>5.8193000000000001</v>
      </c>
      <c r="E8" s="96">
        <v>4.7130000000000001</v>
      </c>
      <c r="F8" s="97">
        <v>9.9930000000000003</v>
      </c>
      <c r="K8" s="80"/>
    </row>
    <row r="9" spans="2:15" x14ac:dyDescent="0.25">
      <c r="B9" s="78">
        <v>100</v>
      </c>
      <c r="C9" s="90">
        <v>3.2967</v>
      </c>
      <c r="D9" s="92">
        <v>2.7309000000000001</v>
      </c>
      <c r="E9" s="96">
        <v>4.7130000000000001</v>
      </c>
      <c r="F9" s="97">
        <v>9.9930000000000003</v>
      </c>
      <c r="K9" s="80"/>
      <c r="L9" s="203">
        <v>100</v>
      </c>
      <c r="M9" t="s">
        <v>176</v>
      </c>
    </row>
    <row r="10" spans="2:15" x14ac:dyDescent="0.25">
      <c r="B10" s="78">
        <v>50</v>
      </c>
      <c r="C10" s="90">
        <v>1.6184000000000001</v>
      </c>
      <c r="D10" s="92">
        <v>1.2685</v>
      </c>
      <c r="E10" s="96">
        <v>4.7130000000000001</v>
      </c>
      <c r="F10" s="97">
        <v>9.9930000000000003</v>
      </c>
      <c r="K10" s="80"/>
    </row>
    <row r="11" spans="2:15" ht="15.75" thickBot="1" x14ac:dyDescent="0.3">
      <c r="B11" s="81">
        <v>25</v>
      </c>
      <c r="C11" s="93">
        <v>0.92490000000000006</v>
      </c>
      <c r="D11" s="95">
        <v>0.74960000000000004</v>
      </c>
      <c r="E11" s="98">
        <v>4.7130000000000001</v>
      </c>
      <c r="F11" s="99">
        <v>9.9969999999999999</v>
      </c>
      <c r="K11" s="80"/>
    </row>
    <row r="12" spans="2:15" ht="15.75" thickBot="1" x14ac:dyDescent="0.3">
      <c r="B12" s="80"/>
    </row>
    <row r="13" spans="2:15" x14ac:dyDescent="0.25">
      <c r="B13" s="77"/>
      <c r="C13" s="207" t="s">
        <v>111</v>
      </c>
      <c r="D13" s="208" t="s">
        <v>112</v>
      </c>
    </row>
    <row r="14" spans="2:15" ht="30.75" thickBot="1" x14ac:dyDescent="0.3">
      <c r="B14" s="107" t="s">
        <v>173</v>
      </c>
      <c r="C14" s="94">
        <v>14.145</v>
      </c>
      <c r="D14" s="95">
        <v>13.618</v>
      </c>
      <c r="L14" s="169"/>
    </row>
    <row r="15" spans="2:15" ht="15.75" thickBot="1" x14ac:dyDescent="0.3">
      <c r="B15" s="42"/>
      <c r="C15" s="42"/>
      <c r="D15" s="42"/>
    </row>
    <row r="16" spans="2:15" x14ac:dyDescent="0.25">
      <c r="B16" s="209" t="s">
        <v>172</v>
      </c>
      <c r="C16" s="210" t="s">
        <v>34</v>
      </c>
      <c r="D16" s="211" t="s">
        <v>35</v>
      </c>
      <c r="L16" s="80"/>
      <c r="M16" s="80"/>
      <c r="N16" s="80"/>
      <c r="O16" s="80"/>
    </row>
    <row r="17" spans="2:19" x14ac:dyDescent="0.25">
      <c r="B17" s="78">
        <v>5000</v>
      </c>
      <c r="C17" s="100">
        <f>C14/1000/342.17*1000*1000/$L$9*1000</f>
        <v>413.39100447146149</v>
      </c>
      <c r="D17" s="101">
        <f>D14*1000*1000/$L$9/298.16</f>
        <v>456.73463911993559</v>
      </c>
      <c r="L17" s="80"/>
    </row>
    <row r="18" spans="2:19" x14ac:dyDescent="0.25">
      <c r="B18" s="78">
        <v>2000</v>
      </c>
      <c r="C18" s="102">
        <f>B18*$C$17/$B$17</f>
        <v>165.35640178858458</v>
      </c>
      <c r="D18" s="103">
        <f>B18*$D$17/$B$17</f>
        <v>182.69385564797423</v>
      </c>
      <c r="L18" s="80"/>
      <c r="M18" s="80"/>
      <c r="N18" s="80"/>
      <c r="O18" s="80"/>
    </row>
    <row r="19" spans="2:19" x14ac:dyDescent="0.25">
      <c r="B19" s="78">
        <v>1000</v>
      </c>
      <c r="C19" s="102">
        <f>B19*$C$17/$B$17</f>
        <v>82.678200894292289</v>
      </c>
      <c r="D19" s="103">
        <f t="shared" ref="D19:D24" si="0">B19*$D$17/$B$17</f>
        <v>91.346927823987116</v>
      </c>
      <c r="L19" s="80"/>
      <c r="M19" s="80"/>
      <c r="N19" s="80"/>
      <c r="O19" s="80"/>
    </row>
    <row r="20" spans="2:19" x14ac:dyDescent="0.25">
      <c r="B20" s="78">
        <v>500</v>
      </c>
      <c r="C20" s="102">
        <f>B20*$C$17/$B$17</f>
        <v>41.339100447146144</v>
      </c>
      <c r="D20" s="103">
        <f>B20*$D$17/$B$17</f>
        <v>45.673463911993558</v>
      </c>
      <c r="L20" s="80"/>
      <c r="M20" s="80"/>
      <c r="N20" s="80"/>
      <c r="O20" s="80"/>
    </row>
    <row r="21" spans="2:19" ht="15.75" thickBot="1" x14ac:dyDescent="0.3">
      <c r="B21" s="78">
        <v>200</v>
      </c>
      <c r="C21" s="102">
        <f t="shared" ref="C21:C24" si="1">B21*$C$17/$B$17</f>
        <v>16.535640178858461</v>
      </c>
      <c r="D21" s="103">
        <f t="shared" si="0"/>
        <v>18.269385564797425</v>
      </c>
      <c r="L21" s="80"/>
      <c r="M21" s="80"/>
      <c r="N21" s="80"/>
      <c r="O21" s="80"/>
    </row>
    <row r="22" spans="2:19" x14ac:dyDescent="0.25">
      <c r="B22" s="78">
        <v>100</v>
      </c>
      <c r="C22" s="102">
        <f t="shared" si="1"/>
        <v>8.2678200894292306</v>
      </c>
      <c r="D22" s="103">
        <f t="shared" si="0"/>
        <v>9.1346927823987123</v>
      </c>
      <c r="L22" s="167" t="s">
        <v>123</v>
      </c>
      <c r="M22" s="73" t="s">
        <v>128</v>
      </c>
      <c r="N22" s="73" t="s">
        <v>125</v>
      </c>
      <c r="O22" s="73" t="s">
        <v>68</v>
      </c>
      <c r="P22" s="73" t="s">
        <v>70</v>
      </c>
      <c r="Q22" s="73" t="s">
        <v>74</v>
      </c>
      <c r="R22" s="224" t="s">
        <v>76</v>
      </c>
      <c r="S22" s="231" t="s">
        <v>175</v>
      </c>
    </row>
    <row r="23" spans="2:19" ht="15.75" thickBot="1" x14ac:dyDescent="0.3">
      <c r="B23" s="78">
        <v>50</v>
      </c>
      <c r="C23" s="102">
        <f t="shared" si="1"/>
        <v>4.1339100447146153</v>
      </c>
      <c r="D23" s="103">
        <f t="shared" si="0"/>
        <v>4.5673463911993561</v>
      </c>
      <c r="L23" s="168" t="s">
        <v>130</v>
      </c>
      <c r="M23" s="76" t="s">
        <v>129</v>
      </c>
      <c r="N23" s="76" t="s">
        <v>124</v>
      </c>
      <c r="O23" s="76" t="s">
        <v>125</v>
      </c>
      <c r="P23" s="76" t="s">
        <v>127</v>
      </c>
      <c r="Q23" s="76" t="s">
        <v>126</v>
      </c>
      <c r="R23" s="225"/>
      <c r="S23" s="232"/>
    </row>
    <row r="24" spans="2:19" ht="15.75" thickBot="1" x14ac:dyDescent="0.3">
      <c r="B24" s="81">
        <v>25</v>
      </c>
      <c r="C24" s="104">
        <f t="shared" si="1"/>
        <v>2.0669550223573077</v>
      </c>
      <c r="D24" s="105">
        <f t="shared" si="0"/>
        <v>2.2836731955996781</v>
      </c>
      <c r="L24" s="80"/>
      <c r="M24" s="80"/>
      <c r="N24" s="80"/>
      <c r="O24" s="80"/>
    </row>
    <row r="25" spans="2:19" ht="15.75" thickBot="1" x14ac:dyDescent="0.3">
      <c r="B25" s="80"/>
      <c r="C25" s="80"/>
      <c r="D25" s="80"/>
      <c r="L25" s="106"/>
      <c r="M25" t="s">
        <v>18</v>
      </c>
    </row>
    <row r="26" spans="2:19" x14ac:dyDescent="0.25">
      <c r="B26" s="83"/>
      <c r="C26" s="210" t="s">
        <v>82</v>
      </c>
      <c r="D26" s="211" t="s">
        <v>83</v>
      </c>
      <c r="L26" s="113"/>
      <c r="M26" t="s">
        <v>131</v>
      </c>
    </row>
    <row r="27" spans="2:19" x14ac:dyDescent="0.25">
      <c r="B27" s="204" t="s">
        <v>84</v>
      </c>
      <c r="C27" s="108">
        <f>SLOPE(C17:C24,C4:C11)</f>
        <v>2.3998049194150841</v>
      </c>
      <c r="D27" s="109">
        <f>SLOPE(D17:D24,D4:D11)</f>
        <v>2.9073597850468054</v>
      </c>
      <c r="M27" s="80"/>
      <c r="N27" s="80"/>
      <c r="O27" s="80"/>
    </row>
    <row r="28" spans="2:19" ht="15.75" thickBot="1" x14ac:dyDescent="0.3">
      <c r="B28" s="212" t="s">
        <v>85</v>
      </c>
      <c r="C28" s="110">
        <f>INTERCEPT(C17:C24,C4:C11)</f>
        <v>-1.4473678808315071E-2</v>
      </c>
      <c r="D28" s="111">
        <f>INTERCEPT(D17:D24,D4:D11)</f>
        <v>0.96994184536330863</v>
      </c>
      <c r="L28" t="s">
        <v>132</v>
      </c>
      <c r="M28" s="80"/>
      <c r="N28" s="80"/>
      <c r="O28" s="80"/>
    </row>
    <row r="34" spans="13:13" x14ac:dyDescent="0.25">
      <c r="M34" t="s">
        <v>86</v>
      </c>
    </row>
  </sheetData>
  <mergeCells count="4">
    <mergeCell ref="C2:D2"/>
    <mergeCell ref="E2:F2"/>
    <mergeCell ref="R22:R23"/>
    <mergeCell ref="S22:S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C222"/>
  <sheetViews>
    <sheetView zoomScale="85" zoomScaleNormal="85" workbookViewId="0">
      <selection activeCell="G48" sqref="G48"/>
    </sheetView>
  </sheetViews>
  <sheetFormatPr defaultRowHeight="15" x14ac:dyDescent="0.25"/>
  <cols>
    <col min="1" max="1" width="9.140625" style="15"/>
    <col min="2" max="2" width="20.28515625" style="15" customWidth="1"/>
    <col min="3" max="6" width="18.42578125" style="15" customWidth="1"/>
    <col min="7" max="8" width="13" style="16" customWidth="1"/>
    <col min="9" max="12" width="13" style="15" customWidth="1"/>
    <col min="13" max="13" width="26.85546875" style="15" customWidth="1"/>
    <col min="14" max="14" width="26.85546875" style="17" customWidth="1"/>
    <col min="15" max="15" width="26.85546875" style="18" customWidth="1"/>
    <col min="16" max="16" width="16.140625" style="19" customWidth="1"/>
    <col min="17" max="17" width="16.140625" style="20" customWidth="1"/>
    <col min="18" max="18" width="10.42578125" style="20" customWidth="1"/>
    <col min="19" max="19" width="12.5703125" style="15" customWidth="1"/>
    <col min="20" max="20" width="15.7109375" style="15" customWidth="1"/>
    <col min="21" max="21" width="17.140625" style="15" customWidth="1"/>
    <col min="22" max="22" width="16.85546875" style="21" customWidth="1"/>
    <col min="23" max="23" width="22.85546875" style="21" customWidth="1"/>
    <col min="24" max="24" width="15.5703125" style="15" customWidth="1"/>
    <col min="25" max="25" width="17.42578125" style="15" customWidth="1"/>
    <col min="26" max="26" width="9.140625" style="15"/>
    <col min="27" max="27" width="19" style="15" customWidth="1"/>
    <col min="28" max="16384" width="9.140625" style="15"/>
  </cols>
  <sheetData>
    <row r="1" spans="2:28" ht="15.75" thickBot="1" x14ac:dyDescent="0.3">
      <c r="U1" s="16"/>
      <c r="X1" s="16"/>
      <c r="Y1" s="16"/>
      <c r="Z1" s="16"/>
    </row>
    <row r="2" spans="2:28" x14ac:dyDescent="0.25">
      <c r="C2" s="22" t="s">
        <v>122</v>
      </c>
      <c r="D2" s="23"/>
      <c r="E2" s="23" t="s">
        <v>21</v>
      </c>
      <c r="F2" s="24" t="s">
        <v>22</v>
      </c>
      <c r="U2" s="16"/>
      <c r="X2" s="16"/>
      <c r="Y2" s="16"/>
      <c r="Z2" s="16"/>
    </row>
    <row r="3" spans="2:28" x14ac:dyDescent="0.25">
      <c r="C3" s="25"/>
      <c r="D3" s="15" t="s">
        <v>23</v>
      </c>
      <c r="E3" s="198">
        <f>'BPCA Calibration'!C27</f>
        <v>2.3998049194150841</v>
      </c>
      <c r="F3" s="199">
        <f>'BPCA Calibration'!D27</f>
        <v>2.9073597850468054</v>
      </c>
      <c r="G3" s="221"/>
      <c r="H3" s="44"/>
      <c r="U3" s="16"/>
      <c r="X3" s="16"/>
      <c r="Y3" s="16"/>
      <c r="Z3" s="16"/>
    </row>
    <row r="4" spans="2:28" ht="15.75" thickBot="1" x14ac:dyDescent="0.3">
      <c r="C4" s="26"/>
      <c r="D4" s="27" t="s">
        <v>24</v>
      </c>
      <c r="E4" s="200">
        <f>'BPCA Calibration'!C28</f>
        <v>-1.4473678808315071E-2</v>
      </c>
      <c r="F4" s="201">
        <f>'BPCA Calibration'!D28</f>
        <v>0.96994184536330863</v>
      </c>
      <c r="U4" s="16"/>
      <c r="X4" s="16"/>
      <c r="Y4" s="16"/>
      <c r="Z4" s="16"/>
    </row>
    <row r="5" spans="2:28" ht="15.75" thickBot="1" x14ac:dyDescent="0.3">
      <c r="U5" s="28"/>
      <c r="X5" s="16"/>
      <c r="Y5" s="16"/>
      <c r="Z5" s="16"/>
    </row>
    <row r="6" spans="2:28" ht="15.75" thickBot="1" x14ac:dyDescent="0.3">
      <c r="B6" s="166" t="s">
        <v>122</v>
      </c>
      <c r="C6" s="239" t="s">
        <v>25</v>
      </c>
      <c r="D6" s="240"/>
      <c r="E6" s="240"/>
      <c r="F6" s="240"/>
      <c r="G6" s="239" t="s">
        <v>26</v>
      </c>
      <c r="H6" s="241"/>
      <c r="I6" s="239" t="s">
        <v>27</v>
      </c>
      <c r="J6" s="240"/>
      <c r="K6" s="239" t="s">
        <v>28</v>
      </c>
      <c r="L6" s="242"/>
      <c r="M6" s="239" t="s">
        <v>29</v>
      </c>
      <c r="N6" s="240"/>
      <c r="O6" s="241"/>
      <c r="P6" s="239" t="s">
        <v>118</v>
      </c>
      <c r="Q6" s="241"/>
      <c r="R6" s="29"/>
      <c r="S6" s="30"/>
      <c r="T6" s="236" t="s">
        <v>96</v>
      </c>
      <c r="U6" s="237"/>
      <c r="V6" s="237"/>
      <c r="W6" s="237"/>
      <c r="X6" s="237"/>
      <c r="Y6" s="238"/>
      <c r="Z6" s="31"/>
      <c r="AA6" s="32"/>
      <c r="AB6" s="32"/>
    </row>
    <row r="7" spans="2:28" x14ac:dyDescent="0.25">
      <c r="B7" s="165" t="s">
        <v>4</v>
      </c>
      <c r="C7" s="136" t="s">
        <v>30</v>
      </c>
      <c r="D7" s="137" t="s">
        <v>31</v>
      </c>
      <c r="E7" s="137" t="s">
        <v>32</v>
      </c>
      <c r="F7" s="137" t="s">
        <v>33</v>
      </c>
      <c r="G7" s="136" t="s">
        <v>34</v>
      </c>
      <c r="H7" s="138" t="s">
        <v>35</v>
      </c>
      <c r="I7" s="136" t="s">
        <v>34</v>
      </c>
      <c r="J7" s="137" t="s">
        <v>35</v>
      </c>
      <c r="K7" s="136" t="s">
        <v>34</v>
      </c>
      <c r="L7" s="137" t="s">
        <v>35</v>
      </c>
      <c r="M7" s="136" t="s">
        <v>36</v>
      </c>
      <c r="N7" s="137" t="s">
        <v>37</v>
      </c>
      <c r="O7" s="138" t="s">
        <v>38</v>
      </c>
      <c r="P7" s="139" t="s">
        <v>39</v>
      </c>
      <c r="Q7" s="140" t="s">
        <v>40</v>
      </c>
      <c r="T7" s="34" t="s">
        <v>41</v>
      </c>
      <c r="U7" s="38" t="s">
        <v>42</v>
      </c>
      <c r="V7" s="39" t="s">
        <v>43</v>
      </c>
      <c r="W7" s="40" t="s">
        <v>44</v>
      </c>
      <c r="X7" s="40" t="s">
        <v>2</v>
      </c>
      <c r="Y7" s="41" t="s">
        <v>0</v>
      </c>
      <c r="AA7" s="9"/>
      <c r="AB7"/>
    </row>
    <row r="8" spans="2:28" x14ac:dyDescent="0.25">
      <c r="B8" s="162">
        <v>1</v>
      </c>
      <c r="C8" s="141">
        <v>20.066099999999999</v>
      </c>
      <c r="D8" s="130">
        <v>40.849299999999999</v>
      </c>
      <c r="E8" s="130">
        <v>4.7069999999999999</v>
      </c>
      <c r="F8" s="160">
        <v>9.93</v>
      </c>
      <c r="G8" s="142">
        <f t="shared" ref="G8:G27" si="0">C8*$E$3+$E$4</f>
        <v>48.140251814666698</v>
      </c>
      <c r="H8" s="144">
        <f t="shared" ref="H8:H27" si="1">D8*$F$3+$F$4</f>
        <v>119.73355391267577</v>
      </c>
      <c r="I8" s="142">
        <f t="shared" ref="I8:I27" si="2">G8*V8/W8</f>
        <v>5.9367069236406849</v>
      </c>
      <c r="J8" s="143">
        <f>H8*V8/W8</f>
        <v>14.765668888523011</v>
      </c>
      <c r="K8" s="142">
        <f t="shared" ref="K8:K27" si="3">I8*X8/Y8</f>
        <v>3.9980220004712914E-2</v>
      </c>
      <c r="L8" s="143">
        <f t="shared" ref="L8:L27" si="4">J8*X8/Y8</f>
        <v>9.9438072027627084E-2</v>
      </c>
      <c r="M8" s="142">
        <f t="shared" ref="M8:M27" si="5">(K8+L8)*1000</f>
        <v>139.41829203233999</v>
      </c>
      <c r="N8" s="143">
        <f>0.0891*(M8)^0.9175</f>
        <v>8.2659177978204248</v>
      </c>
      <c r="O8" s="170">
        <f>N8*12/1000</f>
        <v>9.9191013573845091E-2</v>
      </c>
      <c r="P8" s="171">
        <f t="shared" ref="P8:P27" si="6">K8/L8</f>
        <v>0.40206149605962921</v>
      </c>
      <c r="Q8" s="172">
        <f t="shared" ref="Q8:Q27" si="7">O8*100/U8</f>
        <v>2.388721408053299</v>
      </c>
      <c r="T8" s="142">
        <f>U8/12*1000</f>
        <v>346.03942385046804</v>
      </c>
      <c r="U8" s="151">
        <v>4.1524730862056165</v>
      </c>
      <c r="V8" s="146">
        <v>0.2</v>
      </c>
      <c r="W8" s="152">
        <v>1.6217829996952147</v>
      </c>
      <c r="X8" s="152">
        <v>7.0239898989898997</v>
      </c>
      <c r="Y8" s="153">
        <v>1043</v>
      </c>
      <c r="AA8" s="9"/>
      <c r="AB8"/>
    </row>
    <row r="9" spans="2:28" x14ac:dyDescent="0.25">
      <c r="B9" s="162">
        <v>2</v>
      </c>
      <c r="C9" s="141">
        <v>10.860300000000001</v>
      </c>
      <c r="D9" s="130">
        <v>22.875699999999998</v>
      </c>
      <c r="E9" s="130">
        <v>4.7130000000000001</v>
      </c>
      <c r="F9" s="160">
        <v>9.9770000000000003</v>
      </c>
      <c r="G9" s="142">
        <f t="shared" si="0"/>
        <v>26.048127687515326</v>
      </c>
      <c r="H9" s="144">
        <f t="shared" si="1"/>
        <v>67.477832080158507</v>
      </c>
      <c r="I9" s="142">
        <f t="shared" si="2"/>
        <v>6.3135719947434419</v>
      </c>
      <c r="J9" s="143">
        <f t="shared" ref="J9:J27" si="8">H9*V9/W9</f>
        <v>16.355346380288228</v>
      </c>
      <c r="K9" s="142">
        <f t="shared" si="3"/>
        <v>4.3033082731355525E-2</v>
      </c>
      <c r="L9" s="143">
        <f t="shared" si="4"/>
        <v>0.11147746069402664</v>
      </c>
      <c r="M9" s="142">
        <f t="shared" si="5"/>
        <v>154.51054342538217</v>
      </c>
      <c r="N9" s="143">
        <f>0.0891*(M9)^0.9175</f>
        <v>9.0833652754595207</v>
      </c>
      <c r="O9" s="170">
        <f>N9*12/1000</f>
        <v>0.10900038330551425</v>
      </c>
      <c r="P9" s="171">
        <f t="shared" si="6"/>
        <v>0.38602496382177992</v>
      </c>
      <c r="Q9" s="172">
        <f t="shared" si="7"/>
        <v>1.3195689093690519</v>
      </c>
      <c r="T9" s="142">
        <f t="shared" ref="T9:T26" si="9">U9/12*1000</f>
        <v>688.35853974482518</v>
      </c>
      <c r="U9" s="151">
        <v>8.2603024769379019</v>
      </c>
      <c r="V9" s="146">
        <v>0.2</v>
      </c>
      <c r="W9" s="152">
        <v>0.82514708660018432</v>
      </c>
      <c r="X9" s="152">
        <v>6.9863636363636372</v>
      </c>
      <c r="Y9" s="153">
        <v>1025</v>
      </c>
      <c r="AA9" s="9"/>
      <c r="AB9"/>
    </row>
    <row r="10" spans="2:28" x14ac:dyDescent="0.25">
      <c r="B10" s="162">
        <v>3</v>
      </c>
      <c r="C10" s="141">
        <v>10.619899999999999</v>
      </c>
      <c r="D10" s="130">
        <v>21.933800000000002</v>
      </c>
      <c r="E10" s="130">
        <v>4.7130000000000001</v>
      </c>
      <c r="F10" s="160">
        <v>9.9870000000000001</v>
      </c>
      <c r="G10" s="142">
        <f t="shared" si="0"/>
        <v>25.471214584887935</v>
      </c>
      <c r="H10" s="144">
        <f t="shared" si="1"/>
        <v>64.739389898622932</v>
      </c>
      <c r="I10" s="142">
        <f t="shared" si="2"/>
        <v>4.6436011280801717</v>
      </c>
      <c r="J10" s="143">
        <f t="shared" si="8"/>
        <v>11.802495831621142</v>
      </c>
      <c r="K10" s="142">
        <f t="shared" si="3"/>
        <v>4.3780709851280963E-2</v>
      </c>
      <c r="L10" s="143">
        <f t="shared" si="4"/>
        <v>0.11127606167560501</v>
      </c>
      <c r="M10" s="142">
        <f t="shared" si="5"/>
        <v>155.05677152688597</v>
      </c>
      <c r="N10" s="143">
        <f>0.0891*(M10)^0.9175</f>
        <v>9.1128234285791834</v>
      </c>
      <c r="O10" s="170">
        <f>N10*12/1000</f>
        <v>0.10935388114295021</v>
      </c>
      <c r="P10" s="171">
        <f t="shared" si="6"/>
        <v>0.3934423018933908</v>
      </c>
      <c r="Q10" s="172">
        <f t="shared" si="7"/>
        <v>1.2724216586455919</v>
      </c>
      <c r="T10" s="142">
        <f t="shared" si="9"/>
        <v>716.17952796238785</v>
      </c>
      <c r="U10" s="151">
        <v>8.5941543355486534</v>
      </c>
      <c r="V10" s="146">
        <v>0.2</v>
      </c>
      <c r="W10" s="154">
        <v>1.0970457574773929</v>
      </c>
      <c r="X10" s="154">
        <v>9.0321969696969706</v>
      </c>
      <c r="Y10" s="153">
        <v>958</v>
      </c>
      <c r="AA10" s="46"/>
    </row>
    <row r="11" spans="2:28" x14ac:dyDescent="0.25">
      <c r="B11" s="162">
        <v>4</v>
      </c>
      <c r="C11" s="141">
        <v>11.055099999999999</v>
      </c>
      <c r="D11" s="130">
        <v>25.653199999999998</v>
      </c>
      <c r="E11" s="130">
        <v>4.7130000000000001</v>
      </c>
      <c r="F11" s="160">
        <v>9.9930000000000003</v>
      </c>
      <c r="G11" s="142">
        <f t="shared" si="0"/>
        <v>26.515609685817381</v>
      </c>
      <c r="H11" s="144">
        <f t="shared" si="1"/>
        <v>75.553023883126016</v>
      </c>
      <c r="I11" s="142">
        <f t="shared" si="2"/>
        <v>3.8047972068351141</v>
      </c>
      <c r="J11" s="143">
        <f t="shared" si="8"/>
        <v>10.841309615151813</v>
      </c>
      <c r="K11" s="142">
        <f t="shared" si="3"/>
        <v>4.4729108028791618E-2</v>
      </c>
      <c r="L11" s="143">
        <f t="shared" si="4"/>
        <v>0.12745018527625235</v>
      </c>
      <c r="M11" s="142">
        <f t="shared" si="5"/>
        <v>172.17929330504398</v>
      </c>
      <c r="N11" s="143">
        <f>0.0891*(M11)^0.9175</f>
        <v>10.032061803741604</v>
      </c>
      <c r="O11" s="170">
        <f t="shared" ref="O11:O26" si="10">N11*12/1000</f>
        <v>0.12038474164489923</v>
      </c>
      <c r="P11" s="171">
        <f t="shared" si="6"/>
        <v>0.35095365245519139</v>
      </c>
      <c r="Q11" s="172">
        <f t="shared" si="7"/>
        <v>1.4272919636713572</v>
      </c>
      <c r="T11" s="142">
        <f t="shared" si="9"/>
        <v>702.87383794529273</v>
      </c>
      <c r="U11" s="151">
        <v>8.4344860553435126</v>
      </c>
      <c r="V11" s="146">
        <v>0.2</v>
      </c>
      <c r="W11" s="154">
        <v>1.3937988410096345</v>
      </c>
      <c r="X11" s="154">
        <v>8.6523989898989875</v>
      </c>
      <c r="Y11" s="153">
        <v>736</v>
      </c>
      <c r="AA11" s="47"/>
    </row>
    <row r="12" spans="2:28" x14ac:dyDescent="0.25">
      <c r="B12" s="162">
        <v>5</v>
      </c>
      <c r="C12" s="141">
        <v>13.314399999999999</v>
      </c>
      <c r="D12" s="130">
        <v>30.1782</v>
      </c>
      <c r="E12" s="130">
        <v>4.7130000000000001</v>
      </c>
      <c r="F12" s="160">
        <v>9.9930000000000003</v>
      </c>
      <c r="G12" s="142">
        <f t="shared" si="0"/>
        <v>31.937488940251878</v>
      </c>
      <c r="H12" s="144">
        <f t="shared" si="1"/>
        <v>88.708826910462818</v>
      </c>
      <c r="I12" s="142">
        <f t="shared" si="2"/>
        <v>4.1804140378049182</v>
      </c>
      <c r="J12" s="143">
        <f t="shared" si="8"/>
        <v>11.611420859901228</v>
      </c>
      <c r="K12" s="142">
        <f t="shared" si="3"/>
        <v>5.6462049562488154E-2</v>
      </c>
      <c r="L12" s="143">
        <f t="shared" si="4"/>
        <v>0.15682767643439011</v>
      </c>
      <c r="M12" s="142">
        <f t="shared" si="5"/>
        <v>213.28972599687825</v>
      </c>
      <c r="N12" s="143">
        <f t="shared" ref="N12:N26" si="11">0.0891*(M12)^0.9175</f>
        <v>12.209773867251991</v>
      </c>
      <c r="O12" s="170">
        <f t="shared" si="10"/>
        <v>0.14651728640702391</v>
      </c>
      <c r="P12" s="171">
        <f t="shared" si="6"/>
        <v>0.36002605436872248</v>
      </c>
      <c r="Q12" s="172">
        <f t="shared" si="7"/>
        <v>1.6575360796994183</v>
      </c>
      <c r="T12" s="142">
        <f t="shared" si="9"/>
        <v>736.62190626137931</v>
      </c>
      <c r="U12" s="151">
        <v>8.8394628751365527</v>
      </c>
      <c r="V12" s="146">
        <v>0.2</v>
      </c>
      <c r="W12" s="154">
        <v>1.5279581711969299</v>
      </c>
      <c r="X12" s="154">
        <v>10.399873737373738</v>
      </c>
      <c r="Y12" s="153">
        <v>770</v>
      </c>
      <c r="AA12" s="47"/>
    </row>
    <row r="13" spans="2:28" x14ac:dyDescent="0.25">
      <c r="B13" s="163">
        <v>6</v>
      </c>
      <c r="C13" s="145">
        <v>23.750699999999998</v>
      </c>
      <c r="D13" s="146">
        <v>45.043799999999997</v>
      </c>
      <c r="E13" s="130">
        <v>4.7130000000000001</v>
      </c>
      <c r="F13" s="160">
        <v>9.9930000000000003</v>
      </c>
      <c r="G13" s="142">
        <f t="shared" si="0"/>
        <v>56.982573020743523</v>
      </c>
      <c r="H13" s="144">
        <f t="shared" si="1"/>
        <v>131.9284745310546</v>
      </c>
      <c r="I13" s="142">
        <f t="shared" si="2"/>
        <v>5.7411035491983782</v>
      </c>
      <c r="J13" s="143">
        <f t="shared" si="8"/>
        <v>13.292046905197516</v>
      </c>
      <c r="K13" s="142">
        <f t="shared" si="3"/>
        <v>6.8180671059931267E-2</v>
      </c>
      <c r="L13" s="143">
        <f t="shared" si="4"/>
        <v>0.15785478697435948</v>
      </c>
      <c r="M13" s="142">
        <f t="shared" si="5"/>
        <v>226.03545803429077</v>
      </c>
      <c r="N13" s="143">
        <f t="shared" si="11"/>
        <v>12.877593410937751</v>
      </c>
      <c r="O13" s="170">
        <f t="shared" si="10"/>
        <v>0.15453112093125301</v>
      </c>
      <c r="P13" s="171">
        <f t="shared" si="6"/>
        <v>0.43192019936022547</v>
      </c>
      <c r="Q13" s="172">
        <f t="shared" si="7"/>
        <v>7.6825099062303979</v>
      </c>
      <c r="T13" s="142">
        <f t="shared" si="9"/>
        <v>167.62221680305575</v>
      </c>
      <c r="U13" s="151">
        <v>2.0114666016366689</v>
      </c>
      <c r="V13" s="146">
        <v>0.2</v>
      </c>
      <c r="W13" s="154">
        <v>1.9850738636720782</v>
      </c>
      <c r="X13" s="154">
        <v>11.044570707070706</v>
      </c>
      <c r="Y13" s="153">
        <v>930</v>
      </c>
      <c r="AA13" s="47"/>
    </row>
    <row r="14" spans="2:28" ht="17.25" customHeight="1" x14ac:dyDescent="0.25">
      <c r="B14" s="163">
        <v>7</v>
      </c>
      <c r="C14" s="145">
        <v>10.806800000000001</v>
      </c>
      <c r="D14" s="146">
        <v>24.394100000000002</v>
      </c>
      <c r="E14" s="130">
        <v>4.7130000000000001</v>
      </c>
      <c r="F14" s="160">
        <v>9.9930000000000003</v>
      </c>
      <c r="G14" s="142">
        <f t="shared" si="0"/>
        <v>25.919738124326617</v>
      </c>
      <c r="H14" s="144">
        <f t="shared" si="1"/>
        <v>71.892367177773593</v>
      </c>
      <c r="I14" s="142">
        <f t="shared" si="2"/>
        <v>1.0002943069087138</v>
      </c>
      <c r="J14" s="143">
        <f t="shared" si="8"/>
        <v>2.7744696051008453</v>
      </c>
      <c r="K14" s="142">
        <f t="shared" si="3"/>
        <v>1.0810951935570582E-2</v>
      </c>
      <c r="L14" s="143">
        <f t="shared" si="4"/>
        <v>2.9985832509775569E-2</v>
      </c>
      <c r="M14" s="142">
        <f t="shared" si="5"/>
        <v>40.796784445346148</v>
      </c>
      <c r="N14" s="143">
        <f t="shared" si="11"/>
        <v>2.6768682606487251</v>
      </c>
      <c r="O14" s="170">
        <f t="shared" si="10"/>
        <v>3.2122419127784706E-2</v>
      </c>
      <c r="P14" s="171">
        <f t="shared" si="6"/>
        <v>0.36053532720981296</v>
      </c>
      <c r="Q14" s="172">
        <f t="shared" si="7"/>
        <v>0.38562439413272875</v>
      </c>
      <c r="T14" s="142">
        <f t="shared" si="9"/>
        <v>694.16465902501216</v>
      </c>
      <c r="U14" s="151">
        <v>8.3299759083001454</v>
      </c>
      <c r="V14" s="146">
        <v>0.2</v>
      </c>
      <c r="W14" s="154">
        <v>5.1824224021484984</v>
      </c>
      <c r="X14" s="154">
        <v>9.6945707070707066</v>
      </c>
      <c r="Y14" s="153">
        <v>897</v>
      </c>
      <c r="AA14" s="47"/>
      <c r="AB14"/>
    </row>
    <row r="15" spans="2:28" x14ac:dyDescent="0.25">
      <c r="B15" s="163">
        <v>8</v>
      </c>
      <c r="C15" s="145">
        <v>15.020899999999999</v>
      </c>
      <c r="D15" s="146">
        <v>31.511099999999999</v>
      </c>
      <c r="E15" s="130">
        <v>4.7130000000000001</v>
      </c>
      <c r="F15" s="160">
        <v>9.9969999999999999</v>
      </c>
      <c r="G15" s="142">
        <f t="shared" si="0"/>
        <v>36.032756035233717</v>
      </c>
      <c r="H15" s="144">
        <f t="shared" si="1"/>
        <v>92.584046767951691</v>
      </c>
      <c r="I15" s="142">
        <f t="shared" si="2"/>
        <v>6.6102012529616907</v>
      </c>
      <c r="J15" s="143">
        <f t="shared" si="8"/>
        <v>16.984523230788955</v>
      </c>
      <c r="K15" s="142">
        <f t="shared" si="3"/>
        <v>6.3126924911087637E-2</v>
      </c>
      <c r="L15" s="143">
        <f t="shared" si="4"/>
        <v>0.1622009197012344</v>
      </c>
      <c r="M15" s="142">
        <f t="shared" si="5"/>
        <v>225.32784461232202</v>
      </c>
      <c r="N15" s="143">
        <f t="shared" si="11"/>
        <v>12.84060067825888</v>
      </c>
      <c r="O15" s="170">
        <f t="shared" si="10"/>
        <v>0.15408720813910656</v>
      </c>
      <c r="P15" s="171">
        <f t="shared" si="6"/>
        <v>0.38918968540600218</v>
      </c>
      <c r="Q15" s="172">
        <f t="shared" si="7"/>
        <v>2.4438535202766496</v>
      </c>
      <c r="T15" s="142">
        <f t="shared" si="9"/>
        <v>525.42431744457815</v>
      </c>
      <c r="U15" s="151">
        <v>6.3050918093349377</v>
      </c>
      <c r="V15" s="146">
        <v>0.2</v>
      </c>
      <c r="W15" s="154">
        <v>1.0902166108509721</v>
      </c>
      <c r="X15" s="154">
        <v>8.1460858585858595</v>
      </c>
      <c r="Y15" s="153">
        <v>853</v>
      </c>
      <c r="AA15" s="11"/>
      <c r="AB15"/>
    </row>
    <row r="16" spans="2:28" x14ac:dyDescent="0.25">
      <c r="B16" s="163">
        <v>9</v>
      </c>
      <c r="C16" s="145">
        <v>16.389700000000001</v>
      </c>
      <c r="D16" s="146">
        <v>33.839599999999997</v>
      </c>
      <c r="E16" s="130">
        <v>4.7069999999999999</v>
      </c>
      <c r="F16" s="160">
        <v>9.93</v>
      </c>
      <c r="G16" s="142">
        <f t="shared" si="0"/>
        <v>39.317609008929089</v>
      </c>
      <c r="H16" s="144">
        <f t="shared" si="1"/>
        <v>99.35383402743318</v>
      </c>
      <c r="I16" s="142">
        <f t="shared" si="2"/>
        <v>3.7361365470429715</v>
      </c>
      <c r="J16" s="143">
        <f t="shared" si="8"/>
        <v>9.4410494370203111</v>
      </c>
      <c r="K16" s="142">
        <f t="shared" si="3"/>
        <v>4.8779623471668296E-2</v>
      </c>
      <c r="L16" s="143">
        <f t="shared" si="4"/>
        <v>0.12326392007266214</v>
      </c>
      <c r="M16" s="142">
        <f t="shared" si="5"/>
        <v>172.04354354433045</v>
      </c>
      <c r="N16" s="143">
        <f t="shared" si="11"/>
        <v>10.024804612767063</v>
      </c>
      <c r="O16" s="170">
        <f t="shared" si="10"/>
        <v>0.12029765535320476</v>
      </c>
      <c r="P16" s="171">
        <f t="shared" si="6"/>
        <v>0.39573318326168333</v>
      </c>
      <c r="Q16" s="172">
        <f t="shared" si="7"/>
        <v>1.6924767415853057</v>
      </c>
      <c r="T16" s="142">
        <f t="shared" si="9"/>
        <v>592.31564998506553</v>
      </c>
      <c r="U16" s="151">
        <v>7.1077877998207875</v>
      </c>
      <c r="V16" s="146">
        <v>0.2</v>
      </c>
      <c r="W16" s="154">
        <v>2.104720130748309</v>
      </c>
      <c r="X16" s="154">
        <v>11.319696969696967</v>
      </c>
      <c r="Y16" s="153">
        <v>867</v>
      </c>
      <c r="AA16" s="12"/>
      <c r="AB16"/>
    </row>
    <row r="17" spans="2:29" x14ac:dyDescent="0.25">
      <c r="B17" s="163">
        <v>10</v>
      </c>
      <c r="C17" s="145">
        <v>14.4826</v>
      </c>
      <c r="D17" s="146">
        <v>29.8048</v>
      </c>
      <c r="E17" s="130">
        <v>4.7130000000000001</v>
      </c>
      <c r="F17" s="160">
        <v>9.9770000000000003</v>
      </c>
      <c r="G17" s="142">
        <f t="shared" si="0"/>
        <v>34.740941047112578</v>
      </c>
      <c r="H17" s="144">
        <f t="shared" si="1"/>
        <v>87.623218766726339</v>
      </c>
      <c r="I17" s="142">
        <f t="shared" si="2"/>
        <v>4.538633016798828</v>
      </c>
      <c r="J17" s="143">
        <f t="shared" si="8"/>
        <v>11.447290192673236</v>
      </c>
      <c r="K17" s="142">
        <f t="shared" si="3"/>
        <v>4.893471598112191E-2</v>
      </c>
      <c r="L17" s="143">
        <f t="shared" si="4"/>
        <v>0.12342260153191326</v>
      </c>
      <c r="M17" s="142">
        <f t="shared" si="5"/>
        <v>172.35731751303518</v>
      </c>
      <c r="N17" s="143">
        <f t="shared" si="11"/>
        <v>10.041578274052055</v>
      </c>
      <c r="O17" s="170">
        <f t="shared" si="10"/>
        <v>0.12049893928862465</v>
      </c>
      <c r="P17" s="171">
        <f t="shared" si="6"/>
        <v>0.39648099597437919</v>
      </c>
      <c r="Q17" s="172">
        <f t="shared" si="7"/>
        <v>1.4370544190801753</v>
      </c>
      <c r="T17" s="142">
        <f t="shared" si="9"/>
        <v>698.76117012182692</v>
      </c>
      <c r="U17" s="151">
        <v>8.3851340414619226</v>
      </c>
      <c r="V17" s="146">
        <v>0.2</v>
      </c>
      <c r="W17" s="154">
        <v>1.5308988816027225</v>
      </c>
      <c r="X17" s="154">
        <v>9.4340909090909086</v>
      </c>
      <c r="Y17" s="153">
        <v>875</v>
      </c>
      <c r="AA17" s="10"/>
      <c r="AB17"/>
    </row>
    <row r="18" spans="2:29" x14ac:dyDescent="0.25">
      <c r="B18" s="163">
        <v>11</v>
      </c>
      <c r="C18" s="145">
        <v>19.241199999999999</v>
      </c>
      <c r="D18" s="146">
        <v>38.162100000000002</v>
      </c>
      <c r="E18" s="130">
        <v>4.7130000000000001</v>
      </c>
      <c r="F18" s="160">
        <v>9.9870000000000001</v>
      </c>
      <c r="G18" s="142">
        <f t="shared" si="0"/>
        <v>46.160652736641197</v>
      </c>
      <c r="H18" s="144">
        <f t="shared" si="1"/>
        <v>111.92089669829801</v>
      </c>
      <c r="I18" s="142">
        <f t="shared" si="2"/>
        <v>6.9176371580562988</v>
      </c>
      <c r="J18" s="143">
        <f t="shared" si="8"/>
        <v>16.772469795440383</v>
      </c>
      <c r="K18" s="142">
        <f t="shared" si="3"/>
        <v>9.3817272315331976E-2</v>
      </c>
      <c r="L18" s="143">
        <f t="shared" si="4"/>
        <v>0.227468907409657</v>
      </c>
      <c r="M18" s="142">
        <f t="shared" si="5"/>
        <v>321.28617972498898</v>
      </c>
      <c r="N18" s="143">
        <f t="shared" si="11"/>
        <v>17.78079418337018</v>
      </c>
      <c r="O18" s="170">
        <f t="shared" si="10"/>
        <v>0.21336953020044216</v>
      </c>
      <c r="P18" s="171">
        <f t="shared" si="6"/>
        <v>0.41243998304512469</v>
      </c>
      <c r="Q18" s="172">
        <f t="shared" si="7"/>
        <v>5.2503252374943514</v>
      </c>
      <c r="T18" s="142">
        <f t="shared" si="9"/>
        <v>338.66081393189711</v>
      </c>
      <c r="U18" s="151">
        <v>4.0639297671827652</v>
      </c>
      <c r="V18" s="146">
        <v>0.2</v>
      </c>
      <c r="W18" s="154">
        <v>1.3345786048602557</v>
      </c>
      <c r="X18" s="154">
        <v>9.791792929292928</v>
      </c>
      <c r="Y18" s="153">
        <v>722</v>
      </c>
      <c r="AA18" s="10"/>
      <c r="AB18"/>
    </row>
    <row r="19" spans="2:29" x14ac:dyDescent="0.25">
      <c r="B19" s="163">
        <v>12</v>
      </c>
      <c r="C19" s="145">
        <v>14.440200000000001</v>
      </c>
      <c r="D19" s="146">
        <v>30.149100000000001</v>
      </c>
      <c r="E19" s="130">
        <v>4.7130000000000001</v>
      </c>
      <c r="F19" s="160">
        <v>9.9930000000000003</v>
      </c>
      <c r="G19" s="142">
        <f t="shared" si="0"/>
        <v>34.639189318529382</v>
      </c>
      <c r="H19" s="144">
        <f t="shared" si="1"/>
        <v>88.624222740717954</v>
      </c>
      <c r="I19" s="142">
        <f t="shared" si="2"/>
        <v>1.9790863658239821</v>
      </c>
      <c r="J19" s="143">
        <f t="shared" si="8"/>
        <v>5.0634842892838527</v>
      </c>
      <c r="K19" s="142">
        <f t="shared" si="3"/>
        <v>2.3125558572166988E-2</v>
      </c>
      <c r="L19" s="143">
        <f t="shared" si="4"/>
        <v>5.9166646051006883E-2</v>
      </c>
      <c r="M19" s="142">
        <f t="shared" si="5"/>
        <v>82.292204623173873</v>
      </c>
      <c r="N19" s="143">
        <f>0.0891*(M19)^0.9175</f>
        <v>5.0958813649240415</v>
      </c>
      <c r="O19" s="170">
        <f>N19*12/1000</f>
        <v>6.1150576379088502E-2</v>
      </c>
      <c r="P19" s="171">
        <f t="shared" si="6"/>
        <v>0.39085464726580432</v>
      </c>
      <c r="Q19" s="172">
        <f t="shared" si="7"/>
        <v>0.98759424622055236</v>
      </c>
      <c r="T19" s="142">
        <f t="shared" si="9"/>
        <v>515.98937361427431</v>
      </c>
      <c r="U19" s="151">
        <v>6.1918724833712915</v>
      </c>
      <c r="V19" s="146">
        <v>0.2</v>
      </c>
      <c r="W19" s="154">
        <v>3.5005232633298995</v>
      </c>
      <c r="X19" s="154">
        <v>10.27108585858586</v>
      </c>
      <c r="Y19" s="155">
        <v>879</v>
      </c>
      <c r="AB19" s="48"/>
      <c r="AC19" s="48"/>
    </row>
    <row r="20" spans="2:29" x14ac:dyDescent="0.25">
      <c r="B20" s="163">
        <v>13</v>
      </c>
      <c r="C20" s="145">
        <v>16.1996</v>
      </c>
      <c r="D20" s="146">
        <v>31.5151</v>
      </c>
      <c r="E20" s="130">
        <v>4.7130000000000001</v>
      </c>
      <c r="F20" s="160">
        <v>9.9930000000000003</v>
      </c>
      <c r="G20" s="142">
        <f t="shared" si="0"/>
        <v>38.861406093748279</v>
      </c>
      <c r="H20" s="144">
        <f t="shared" si="1"/>
        <v>92.595676207091884</v>
      </c>
      <c r="I20" s="142">
        <f t="shared" si="2"/>
        <v>4.2885572625894834</v>
      </c>
      <c r="J20" s="143">
        <f t="shared" si="8"/>
        <v>10.218412033891662</v>
      </c>
      <c r="K20" s="142">
        <f t="shared" si="3"/>
        <v>4.6536691234125585E-2</v>
      </c>
      <c r="L20" s="143">
        <f t="shared" si="4"/>
        <v>0.11088369738525024</v>
      </c>
      <c r="M20" s="142">
        <f t="shared" si="5"/>
        <v>157.42038861937581</v>
      </c>
      <c r="N20" s="143">
        <f>0.0891*(M20)^0.9175</f>
        <v>9.2401953603006444</v>
      </c>
      <c r="O20" s="170">
        <f>N20*12/1000</f>
        <v>0.11088234432360773</v>
      </c>
      <c r="P20" s="171">
        <f t="shared" si="6"/>
        <v>0.41968920888740047</v>
      </c>
      <c r="Q20" s="172">
        <f t="shared" si="7"/>
        <v>2.1363309080905819</v>
      </c>
      <c r="T20" s="142">
        <f t="shared" si="9"/>
        <v>432.52640896158653</v>
      </c>
      <c r="U20" s="151">
        <v>5.1903169075390378</v>
      </c>
      <c r="V20" s="146">
        <v>0.2</v>
      </c>
      <c r="W20" s="154">
        <v>1.8123300548065102</v>
      </c>
      <c r="X20" s="154">
        <v>9.8638888888888889</v>
      </c>
      <c r="Y20" s="155">
        <v>909</v>
      </c>
      <c r="AB20" s="48"/>
      <c r="AC20" s="48"/>
    </row>
    <row r="21" spans="2:29" x14ac:dyDescent="0.25">
      <c r="B21" s="163">
        <v>14</v>
      </c>
      <c r="C21" s="145">
        <v>19.061399999999999</v>
      </c>
      <c r="D21" s="146">
        <v>37.185299999999998</v>
      </c>
      <c r="E21" s="130">
        <v>4.7130000000000001</v>
      </c>
      <c r="F21" s="160">
        <v>9.9930000000000003</v>
      </c>
      <c r="G21" s="142">
        <f t="shared" si="0"/>
        <v>45.72916781213037</v>
      </c>
      <c r="H21" s="144">
        <f t="shared" si="1"/>
        <v>109.08098766026427</v>
      </c>
      <c r="I21" s="142">
        <f t="shared" si="2"/>
        <v>4.4517592023266994</v>
      </c>
      <c r="J21" s="143">
        <f t="shared" si="8"/>
        <v>10.619093105093704</v>
      </c>
      <c r="K21" s="142">
        <f t="shared" si="3"/>
        <v>5.1125622140392936E-2</v>
      </c>
      <c r="L21" s="143">
        <f t="shared" si="4"/>
        <v>0.12195352823237236</v>
      </c>
      <c r="M21" s="142">
        <f t="shared" si="5"/>
        <v>173.0791503727653</v>
      </c>
      <c r="N21" s="143">
        <f>0.0891*(M21)^0.9175</f>
        <v>10.080156304633212</v>
      </c>
      <c r="O21" s="170">
        <f>N21*12/1000</f>
        <v>0.12096187565559853</v>
      </c>
      <c r="P21" s="171">
        <f t="shared" si="6"/>
        <v>0.41922216504451837</v>
      </c>
      <c r="Q21" s="172">
        <f t="shared" si="7"/>
        <v>3.1260945180507713</v>
      </c>
      <c r="T21" s="142">
        <f t="shared" si="9"/>
        <v>322.45206427470845</v>
      </c>
      <c r="U21" s="151">
        <v>3.8694247712965018</v>
      </c>
      <c r="V21" s="146">
        <v>0.2</v>
      </c>
      <c r="W21" s="154">
        <v>2.0544313263048979</v>
      </c>
      <c r="X21" s="154">
        <v>9.6928030303030308</v>
      </c>
      <c r="Y21" s="155">
        <v>844</v>
      </c>
      <c r="AA21" s="48"/>
      <c r="AB21" s="48"/>
      <c r="AC21" s="48"/>
    </row>
    <row r="22" spans="2:29" x14ac:dyDescent="0.25">
      <c r="B22" s="163">
        <v>15</v>
      </c>
      <c r="C22" s="145">
        <v>19.111899999999999</v>
      </c>
      <c r="D22" s="146">
        <v>37.395600000000002</v>
      </c>
      <c r="E22" s="130">
        <v>4.7130000000000001</v>
      </c>
      <c r="F22" s="160">
        <v>9.9930000000000003</v>
      </c>
      <c r="G22" s="142">
        <f t="shared" si="0"/>
        <v>45.850357960560828</v>
      </c>
      <c r="H22" s="144">
        <f t="shared" si="1"/>
        <v>109.69240542305963</v>
      </c>
      <c r="I22" s="142">
        <f t="shared" si="2"/>
        <v>4.162596523655977</v>
      </c>
      <c r="J22" s="143">
        <f t="shared" si="8"/>
        <v>9.9585967437429588</v>
      </c>
      <c r="K22" s="142">
        <f t="shared" si="3"/>
        <v>3.4343542928991402E-2</v>
      </c>
      <c r="L22" s="143">
        <f t="shared" si="4"/>
        <v>8.2163498873261548E-2</v>
      </c>
      <c r="M22" s="142">
        <f t="shared" si="5"/>
        <v>116.50704180225296</v>
      </c>
      <c r="N22" s="143">
        <f t="shared" si="11"/>
        <v>7.0106102731782247</v>
      </c>
      <c r="O22" s="170">
        <f>N22*12/1000</f>
        <v>8.412732327813871E-2</v>
      </c>
      <c r="P22" s="171">
        <f t="shared" si="6"/>
        <v>0.41799026818425589</v>
      </c>
      <c r="Q22" s="172">
        <f t="shared" si="7"/>
        <v>2.2208087144325659</v>
      </c>
      <c r="T22" s="142">
        <f t="shared" si="9"/>
        <v>315.67825844782368</v>
      </c>
      <c r="U22" s="151">
        <v>3.7881391013738841</v>
      </c>
      <c r="V22" s="146">
        <v>0.2</v>
      </c>
      <c r="W22" s="154">
        <v>2.2029691179528879</v>
      </c>
      <c r="X22" s="154">
        <v>7.1944444444444446</v>
      </c>
      <c r="Y22" s="155">
        <v>872</v>
      </c>
      <c r="AB22" s="48"/>
    </row>
    <row r="23" spans="2:29" x14ac:dyDescent="0.25">
      <c r="B23" s="163">
        <v>16</v>
      </c>
      <c r="C23" s="145">
        <v>16.437000000000001</v>
      </c>
      <c r="D23" s="146">
        <v>32.420999999999999</v>
      </c>
      <c r="E23" s="130">
        <v>4.7130000000000001</v>
      </c>
      <c r="F23" s="160">
        <v>9.9969999999999999</v>
      </c>
      <c r="G23" s="142">
        <f t="shared" si="0"/>
        <v>39.431119781617426</v>
      </c>
      <c r="H23" s="144">
        <f t="shared" si="1"/>
        <v>95.229453436365787</v>
      </c>
      <c r="I23" s="142">
        <f t="shared" si="2"/>
        <v>3.6137144037282236</v>
      </c>
      <c r="J23" s="143">
        <f t="shared" si="8"/>
        <v>8.7274226410022901</v>
      </c>
      <c r="K23" s="142">
        <f t="shared" si="3"/>
        <v>2.7920929072620015E-2</v>
      </c>
      <c r="L23" s="143">
        <f t="shared" si="4"/>
        <v>6.7431379827582308E-2</v>
      </c>
      <c r="M23" s="142">
        <f t="shared" si="5"/>
        <v>95.352308900202331</v>
      </c>
      <c r="N23" s="143">
        <f t="shared" si="11"/>
        <v>5.8332970494065242</v>
      </c>
      <c r="O23" s="170">
        <f t="shared" si="10"/>
        <v>6.9999564592878288E-2</v>
      </c>
      <c r="P23" s="171">
        <f t="shared" si="6"/>
        <v>0.41406432945628624</v>
      </c>
      <c r="Q23" s="172">
        <f t="shared" si="7"/>
        <v>1.7809831080358773</v>
      </c>
      <c r="T23" s="142">
        <f t="shared" si="9"/>
        <v>327.53241864487211</v>
      </c>
      <c r="U23" s="151">
        <v>3.9303890237384649</v>
      </c>
      <c r="V23" s="146">
        <v>0.2</v>
      </c>
      <c r="W23" s="154">
        <v>2.1823041544698074</v>
      </c>
      <c r="X23" s="154">
        <v>7.2087121212121197</v>
      </c>
      <c r="Y23" s="153">
        <v>933</v>
      </c>
      <c r="AA23" s="11"/>
      <c r="AB23"/>
    </row>
    <row r="24" spans="2:29" x14ac:dyDescent="0.25">
      <c r="B24" s="163">
        <v>17</v>
      </c>
      <c r="C24" s="145">
        <v>20.192499999999999</v>
      </c>
      <c r="D24" s="146">
        <v>39.241999999999997</v>
      </c>
      <c r="E24" s="130">
        <v>4.7130000000000001</v>
      </c>
      <c r="F24" s="160">
        <v>9.9870000000000001</v>
      </c>
      <c r="G24" s="142">
        <f t="shared" si="0"/>
        <v>48.443587156480767</v>
      </c>
      <c r="H24" s="144">
        <f t="shared" si="1"/>
        <v>115.06055453017004</v>
      </c>
      <c r="I24" s="142">
        <f t="shared" si="2"/>
        <v>4.3054658149719058</v>
      </c>
      <c r="J24" s="143">
        <f t="shared" si="8"/>
        <v>10.226106555263319</v>
      </c>
      <c r="K24" s="142">
        <f t="shared" si="3"/>
        <v>3.5914655456561841E-2</v>
      </c>
      <c r="L24" s="143">
        <f t="shared" si="4"/>
        <v>8.5302522276969259E-2</v>
      </c>
      <c r="M24" s="142">
        <f t="shared" si="5"/>
        <v>121.2171777335311</v>
      </c>
      <c r="N24" s="143">
        <f t="shared" si="11"/>
        <v>7.2702246101613985</v>
      </c>
      <c r="O24" s="170">
        <f t="shared" si="10"/>
        <v>8.7242695321936778E-2</v>
      </c>
      <c r="P24" s="171">
        <f t="shared" si="6"/>
        <v>0.42102688757491058</v>
      </c>
      <c r="Q24" s="172">
        <f t="shared" si="7"/>
        <v>2.3535512513582306</v>
      </c>
      <c r="T24" s="142">
        <f t="shared" si="9"/>
        <v>308.9044526209388</v>
      </c>
      <c r="U24" s="151">
        <v>3.7068534314512656</v>
      </c>
      <c r="V24" s="146">
        <v>0.2</v>
      </c>
      <c r="W24" s="154">
        <v>2.2503296617997597</v>
      </c>
      <c r="X24" s="154">
        <v>6.4647727272727282</v>
      </c>
      <c r="Y24" s="153">
        <v>775</v>
      </c>
    </row>
    <row r="25" spans="2:29" x14ac:dyDescent="0.25">
      <c r="B25" s="163">
        <v>18</v>
      </c>
      <c r="C25" s="145">
        <v>20.138999999999999</v>
      </c>
      <c r="D25" s="146">
        <v>38.987699999999997</v>
      </c>
      <c r="E25" s="130">
        <v>4.7130000000000001</v>
      </c>
      <c r="F25" s="160">
        <v>9.9930000000000003</v>
      </c>
      <c r="G25" s="142">
        <f t="shared" si="0"/>
        <v>48.315197593292062</v>
      </c>
      <c r="H25" s="144">
        <f t="shared" si="1"/>
        <v>114.32121293683264</v>
      </c>
      <c r="I25" s="142">
        <f t="shared" si="2"/>
        <v>6.1127254163141895</v>
      </c>
      <c r="J25" s="143">
        <f t="shared" si="8"/>
        <v>14.463651578646648</v>
      </c>
      <c r="K25" s="142">
        <f t="shared" si="3"/>
        <v>4.8686672526307095E-2</v>
      </c>
      <c r="L25" s="143">
        <f t="shared" si="4"/>
        <v>0.11520017994997393</v>
      </c>
      <c r="M25" s="142">
        <f t="shared" si="5"/>
        <v>163.88685247628104</v>
      </c>
      <c r="N25" s="143">
        <f t="shared" si="11"/>
        <v>9.587865412143433</v>
      </c>
      <c r="O25" s="170">
        <f t="shared" si="10"/>
        <v>0.11505438494572119</v>
      </c>
      <c r="P25" s="171">
        <f t="shared" si="6"/>
        <v>0.42262670550904907</v>
      </c>
      <c r="Q25" s="172">
        <f t="shared" si="7"/>
        <v>2.2835306067070222</v>
      </c>
      <c r="T25" s="142">
        <f t="shared" si="9"/>
        <v>419.87023883028513</v>
      </c>
      <c r="U25" s="151">
        <v>5.0384428659634217</v>
      </c>
      <c r="V25" s="146">
        <v>0.2</v>
      </c>
      <c r="W25" s="154">
        <v>1.5808070640419782</v>
      </c>
      <c r="X25" s="154">
        <v>7.0568181818181817</v>
      </c>
      <c r="Y25" s="153">
        <v>886</v>
      </c>
      <c r="AA25" s="11"/>
      <c r="AB25"/>
    </row>
    <row r="26" spans="2:29" x14ac:dyDescent="0.25">
      <c r="B26" s="163">
        <v>19</v>
      </c>
      <c r="C26" s="145">
        <v>10.9368</v>
      </c>
      <c r="D26" s="146">
        <v>22.428799999999999</v>
      </c>
      <c r="E26" s="130">
        <v>4.7130000000000001</v>
      </c>
      <c r="F26" s="160">
        <v>9.9930000000000003</v>
      </c>
      <c r="G26" s="142">
        <f t="shared" si="0"/>
        <v>26.231712763850577</v>
      </c>
      <c r="H26" s="144">
        <f t="shared" si="1"/>
        <v>66.178532992221093</v>
      </c>
      <c r="I26" s="142">
        <f t="shared" si="2"/>
        <v>2.8794662972274949</v>
      </c>
      <c r="J26" s="143">
        <f t="shared" si="8"/>
        <v>7.2644457899700692</v>
      </c>
      <c r="K26" s="142">
        <f t="shared" si="3"/>
        <v>2.0401501572470483E-2</v>
      </c>
      <c r="L26" s="143">
        <f t="shared" si="4"/>
        <v>5.146981659410331E-2</v>
      </c>
      <c r="M26" s="142">
        <f t="shared" si="5"/>
        <v>71.871318166573801</v>
      </c>
      <c r="N26" s="143">
        <f t="shared" si="11"/>
        <v>4.5005695382669284</v>
      </c>
      <c r="O26" s="170">
        <f t="shared" si="10"/>
        <v>5.4006834459203137E-2</v>
      </c>
      <c r="P26" s="171">
        <f t="shared" si="6"/>
        <v>0.39637797300423644</v>
      </c>
      <c r="Q26" s="172">
        <f t="shared" si="7"/>
        <v>0.91535223559085865</v>
      </c>
      <c r="T26" s="142">
        <f t="shared" si="9"/>
        <v>491.67624912849169</v>
      </c>
      <c r="U26" s="151">
        <v>5.9001149895419003</v>
      </c>
      <c r="V26" s="146">
        <v>0.2</v>
      </c>
      <c r="W26" s="154">
        <v>1.8219843579421566</v>
      </c>
      <c r="X26" s="154">
        <v>6.6813131313131322</v>
      </c>
      <c r="Y26" s="153">
        <v>943</v>
      </c>
      <c r="AA26" s="10"/>
      <c r="AB26"/>
    </row>
    <row r="27" spans="2:29" ht="15.75" thickBot="1" x14ac:dyDescent="0.3">
      <c r="B27" s="164">
        <v>20</v>
      </c>
      <c r="C27" s="147">
        <v>20.066099999999999</v>
      </c>
      <c r="D27" s="135">
        <v>40.849299999999999</v>
      </c>
      <c r="E27" s="135">
        <v>4.7069999999999999</v>
      </c>
      <c r="F27" s="161">
        <v>9.93</v>
      </c>
      <c r="G27" s="149">
        <f t="shared" si="0"/>
        <v>48.140251814666698</v>
      </c>
      <c r="H27" s="150">
        <f t="shared" si="1"/>
        <v>119.73355391267577</v>
      </c>
      <c r="I27" s="149">
        <f t="shared" si="2"/>
        <v>5.9367069236406849</v>
      </c>
      <c r="J27" s="148">
        <f t="shared" si="8"/>
        <v>14.765668888523011</v>
      </c>
      <c r="K27" s="149">
        <f t="shared" si="3"/>
        <v>3.9980220004712914E-2</v>
      </c>
      <c r="L27" s="148">
        <f t="shared" si="4"/>
        <v>9.9438072027627084E-2</v>
      </c>
      <c r="M27" s="149">
        <f t="shared" si="5"/>
        <v>139.41829203233999</v>
      </c>
      <c r="N27" s="148">
        <f>0.0891*(M27)^0.9175</f>
        <v>8.2659177978204248</v>
      </c>
      <c r="O27" s="173">
        <f>N27*12/1000</f>
        <v>9.9191013573845091E-2</v>
      </c>
      <c r="P27" s="174">
        <f t="shared" si="6"/>
        <v>0.40206149605962921</v>
      </c>
      <c r="Q27" s="175">
        <f t="shared" si="7"/>
        <v>2.388721408053299</v>
      </c>
      <c r="T27" s="149">
        <f>U27/12*1000</f>
        <v>346.03942385046804</v>
      </c>
      <c r="U27" s="156">
        <v>4.1524730862056165</v>
      </c>
      <c r="V27" s="157">
        <v>0.2</v>
      </c>
      <c r="W27" s="158">
        <v>1.6217829996952147</v>
      </c>
      <c r="X27" s="158">
        <v>7.0239898989898997</v>
      </c>
      <c r="Y27" s="159">
        <v>1043</v>
      </c>
    </row>
    <row r="28" spans="2:29" ht="15.75" thickBot="1" x14ac:dyDescent="0.3">
      <c r="B28" s="49"/>
      <c r="C28" s="49"/>
      <c r="D28" s="50"/>
      <c r="E28" s="44"/>
      <c r="F28" s="37"/>
      <c r="G28" s="32"/>
      <c r="H28" s="32"/>
      <c r="I28" s="37"/>
      <c r="J28" s="37"/>
      <c r="K28" s="37"/>
      <c r="L28" s="37"/>
      <c r="M28" s="37"/>
      <c r="N28" s="37"/>
      <c r="O28" s="37"/>
      <c r="P28" s="51"/>
      <c r="Q28" s="30"/>
      <c r="R28" s="31"/>
      <c r="S28" s="44"/>
      <c r="T28" s="48"/>
      <c r="U28" s="37"/>
      <c r="V28" s="52"/>
      <c r="W28" s="52"/>
      <c r="X28" s="53"/>
    </row>
    <row r="29" spans="2:29" s="48" customFormat="1" ht="15.75" thickBot="1" x14ac:dyDescent="0.3">
      <c r="B29" s="233" t="s">
        <v>54</v>
      </c>
      <c r="C29" s="234"/>
      <c r="D29" s="234"/>
      <c r="E29" s="234"/>
      <c r="F29" s="235"/>
      <c r="G29" s="37"/>
      <c r="H29" s="37"/>
      <c r="I29" s="37"/>
      <c r="J29" s="37"/>
      <c r="O29" s="9" t="s">
        <v>4</v>
      </c>
      <c r="P29" t="s">
        <v>13</v>
      </c>
      <c r="S29" s="54"/>
      <c r="T29" s="55"/>
      <c r="U29" s="55"/>
      <c r="V29" s="56"/>
      <c r="W29" s="54"/>
      <c r="X29" s="54"/>
      <c r="Y29" s="53"/>
      <c r="Z29" s="15"/>
      <c r="AA29" s="15"/>
    </row>
    <row r="30" spans="2:29" s="48" customFormat="1" x14ac:dyDescent="0.25">
      <c r="B30" s="57" t="s">
        <v>56</v>
      </c>
      <c r="C30" s="35" t="s">
        <v>30</v>
      </c>
      <c r="D30" s="35" t="s">
        <v>31</v>
      </c>
      <c r="E30" s="35" t="s">
        <v>94</v>
      </c>
      <c r="F30" s="36" t="s">
        <v>95</v>
      </c>
      <c r="G30" s="37"/>
      <c r="H30" s="37"/>
      <c r="I30" s="37"/>
      <c r="J30" s="37"/>
      <c r="O30" s="9" t="s">
        <v>119</v>
      </c>
      <c r="P30" t="s">
        <v>135</v>
      </c>
      <c r="S30" s="54"/>
      <c r="T30" s="55"/>
      <c r="U30" s="55"/>
      <c r="V30" s="54"/>
      <c r="W30" s="54"/>
      <c r="X30" s="54"/>
      <c r="Y30" s="53"/>
      <c r="Z30" s="15"/>
      <c r="AA30" s="15"/>
    </row>
    <row r="31" spans="2:29" s="48" customFormat="1" x14ac:dyDescent="0.25">
      <c r="B31" s="57" t="s">
        <v>58</v>
      </c>
      <c r="C31" s="176">
        <v>34.281799999999997</v>
      </c>
      <c r="D31" s="50">
        <v>30.617799999999999</v>
      </c>
      <c r="E31" s="178">
        <v>4.7130000000000001</v>
      </c>
      <c r="F31" s="33">
        <v>9.9670000000000005</v>
      </c>
      <c r="G31" s="37"/>
      <c r="H31" s="37"/>
      <c r="J31" s="37"/>
      <c r="O31" s="9" t="s">
        <v>45</v>
      </c>
      <c r="P31" t="s">
        <v>136</v>
      </c>
      <c r="S31" s="54"/>
      <c r="T31" s="55"/>
      <c r="U31" s="55"/>
      <c r="V31" s="54"/>
      <c r="W31" s="54"/>
      <c r="X31" s="54"/>
      <c r="Y31" s="53"/>
      <c r="Z31" s="15"/>
      <c r="AA31" s="15"/>
    </row>
    <row r="32" spans="2:29" s="48" customFormat="1" x14ac:dyDescent="0.25">
      <c r="B32" s="57" t="s">
        <v>60</v>
      </c>
      <c r="C32" s="176">
        <v>34.397199999999998</v>
      </c>
      <c r="D32" s="50">
        <v>30.939</v>
      </c>
      <c r="E32" s="178">
        <v>4.71</v>
      </c>
      <c r="F32" s="33">
        <v>9.9529999999999994</v>
      </c>
      <c r="G32" s="37"/>
      <c r="H32" s="37"/>
      <c r="J32" s="37"/>
      <c r="O32" s="46" t="s">
        <v>177</v>
      </c>
      <c r="P32" s="15" t="s">
        <v>178</v>
      </c>
      <c r="S32" s="54"/>
      <c r="T32" s="55"/>
      <c r="U32" s="55"/>
      <c r="V32" s="54"/>
      <c r="W32" s="54"/>
      <c r="X32" s="54"/>
      <c r="Y32" s="53"/>
      <c r="Z32" s="15"/>
      <c r="AA32" s="15"/>
    </row>
    <row r="33" spans="2:29" s="48" customFormat="1" ht="15.75" thickBot="1" x14ac:dyDescent="0.3">
      <c r="B33" s="58" t="s">
        <v>62</v>
      </c>
      <c r="C33" s="177">
        <v>34.780999999999999</v>
      </c>
      <c r="D33" s="59">
        <v>30.749500000000001</v>
      </c>
      <c r="E33" s="179">
        <v>4.7130000000000001</v>
      </c>
      <c r="F33" s="180">
        <v>9.9499999999999993</v>
      </c>
      <c r="G33" s="37"/>
      <c r="H33" s="37"/>
      <c r="J33" s="37"/>
      <c r="O33" s="46" t="s">
        <v>181</v>
      </c>
      <c r="P33" s="15" t="s">
        <v>147</v>
      </c>
      <c r="S33" s="54"/>
      <c r="T33" s="55"/>
      <c r="U33" s="55"/>
      <c r="V33" s="54"/>
      <c r="W33" s="54"/>
      <c r="X33" s="54"/>
      <c r="Y33" s="15"/>
      <c r="Z33" s="15"/>
      <c r="AA33" s="15"/>
    </row>
    <row r="34" spans="2:29" s="48" customFormat="1" x14ac:dyDescent="0.25">
      <c r="B34" s="49"/>
      <c r="C34" s="49"/>
      <c r="D34" s="49"/>
      <c r="E34" s="44"/>
      <c r="F34" s="44"/>
      <c r="G34" s="37"/>
      <c r="H34" s="37"/>
      <c r="I34" s="37"/>
      <c r="J34" s="37"/>
      <c r="L34" s="37"/>
      <c r="O34" s="46" t="s">
        <v>180</v>
      </c>
      <c r="P34" s="15" t="s">
        <v>179</v>
      </c>
      <c r="R34" s="44"/>
      <c r="S34" s="37"/>
      <c r="U34" s="54"/>
      <c r="V34" s="55"/>
      <c r="W34" s="55"/>
      <c r="X34" s="54"/>
      <c r="Y34" s="54"/>
      <c r="Z34" s="54"/>
      <c r="AA34" s="15"/>
      <c r="AB34" s="15"/>
      <c r="AC34" s="15"/>
    </row>
    <row r="35" spans="2:29" s="48" customFormat="1" x14ac:dyDescent="0.25">
      <c r="B35" s="39" t="s">
        <v>55</v>
      </c>
      <c r="C35" s="37"/>
      <c r="D35" s="49"/>
      <c r="E35" s="44"/>
      <c r="F35" s="44"/>
      <c r="G35" s="37"/>
      <c r="H35" s="37"/>
      <c r="I35" s="37"/>
      <c r="J35" s="37"/>
      <c r="K35" s="37"/>
      <c r="L35" s="37"/>
      <c r="O35" s="47" t="s">
        <v>47</v>
      </c>
      <c r="P35" s="15" t="s">
        <v>137</v>
      </c>
      <c r="R35" s="44"/>
      <c r="S35" s="37"/>
      <c r="U35" s="54"/>
      <c r="V35" s="55"/>
      <c r="W35" s="55"/>
      <c r="X35" s="54"/>
      <c r="Y35" s="54"/>
      <c r="Z35" s="54"/>
      <c r="AA35" s="15"/>
      <c r="AB35" s="15"/>
      <c r="AC35" s="15"/>
    </row>
    <row r="36" spans="2:29" s="48" customFormat="1" x14ac:dyDescent="0.25">
      <c r="B36" s="44" t="s">
        <v>57</v>
      </c>
      <c r="C36" s="37"/>
      <c r="D36" s="49"/>
      <c r="E36" s="44"/>
      <c r="F36" s="44"/>
      <c r="G36" s="37"/>
      <c r="H36" s="37"/>
      <c r="I36" s="37"/>
      <c r="J36" s="37"/>
      <c r="K36" s="37"/>
      <c r="L36" s="37"/>
      <c r="O36" s="47" t="s">
        <v>48</v>
      </c>
      <c r="P36" s="15" t="s">
        <v>93</v>
      </c>
      <c r="R36" s="44"/>
      <c r="S36" s="37"/>
      <c r="U36" s="54"/>
      <c r="V36" s="55"/>
      <c r="W36" s="55"/>
      <c r="X36" s="54"/>
      <c r="Y36" s="54"/>
      <c r="Z36" s="54"/>
      <c r="AA36" s="15"/>
      <c r="AB36" s="15"/>
      <c r="AC36" s="15"/>
    </row>
    <row r="37" spans="2:29" s="48" customFormat="1" x14ac:dyDescent="0.25">
      <c r="B37" s="37" t="s">
        <v>59</v>
      </c>
      <c r="C37" s="37"/>
      <c r="D37" s="49"/>
      <c r="E37" s="44"/>
      <c r="F37" s="44"/>
      <c r="G37" s="37"/>
      <c r="H37" s="37"/>
      <c r="I37" s="37"/>
      <c r="J37" s="37"/>
      <c r="K37" s="37"/>
      <c r="L37" s="37"/>
      <c r="O37" s="47" t="s">
        <v>40</v>
      </c>
      <c r="P37" s="15" t="s">
        <v>134</v>
      </c>
      <c r="R37" s="44"/>
      <c r="S37" s="37"/>
      <c r="U37" s="54"/>
      <c r="V37" s="55"/>
      <c r="W37" s="55"/>
      <c r="X37" s="54"/>
      <c r="Y37" s="54"/>
      <c r="Z37" s="54"/>
      <c r="AA37" s="53"/>
      <c r="AB37" s="15"/>
      <c r="AC37" s="15"/>
    </row>
    <row r="38" spans="2:29" s="48" customFormat="1" x14ac:dyDescent="0.25">
      <c r="B38" s="37" t="s">
        <v>61</v>
      </c>
      <c r="C38" s="37"/>
      <c r="D38" s="49"/>
      <c r="E38" s="44"/>
      <c r="F38" s="44"/>
      <c r="G38" s="37"/>
      <c r="H38" s="37"/>
      <c r="I38" s="37"/>
      <c r="J38" s="37"/>
      <c r="K38" s="37"/>
      <c r="L38" s="37"/>
      <c r="O38" s="47" t="s">
        <v>92</v>
      </c>
      <c r="P38" t="s">
        <v>9</v>
      </c>
      <c r="R38" s="44"/>
      <c r="S38" s="37"/>
      <c r="U38" s="54"/>
      <c r="V38" s="55"/>
      <c r="W38" s="55"/>
      <c r="X38" s="54"/>
      <c r="Y38" s="54"/>
      <c r="Z38" s="54"/>
      <c r="AA38" s="53"/>
      <c r="AB38" s="15"/>
      <c r="AC38" s="15"/>
    </row>
    <row r="39" spans="2:29" s="48" customFormat="1" x14ac:dyDescent="0.25">
      <c r="G39" s="32"/>
      <c r="H39" s="32"/>
      <c r="I39" s="37"/>
      <c r="J39" s="37"/>
      <c r="K39" s="37"/>
      <c r="L39" s="37"/>
      <c r="O39" s="11" t="s">
        <v>49</v>
      </c>
      <c r="P39" t="s">
        <v>50</v>
      </c>
      <c r="R39" s="44"/>
      <c r="S39" s="37"/>
      <c r="U39" s="54"/>
      <c r="V39" s="55"/>
      <c r="W39" s="55"/>
      <c r="X39" s="54"/>
      <c r="Y39" s="54"/>
      <c r="Z39" s="54"/>
      <c r="AA39" s="15"/>
      <c r="AB39" s="15"/>
      <c r="AC39" s="15"/>
    </row>
    <row r="40" spans="2:29" s="48" customFormat="1" x14ac:dyDescent="0.25">
      <c r="G40" s="32"/>
      <c r="H40" s="32"/>
      <c r="I40" s="37"/>
      <c r="J40" s="37"/>
      <c r="K40" s="37"/>
      <c r="L40" s="37"/>
      <c r="O40" s="12" t="s">
        <v>51</v>
      </c>
      <c r="P40" t="s">
        <v>182</v>
      </c>
      <c r="R40" s="44"/>
      <c r="S40" s="37"/>
      <c r="U40" s="54"/>
      <c r="V40" s="55"/>
      <c r="W40" s="55"/>
      <c r="X40" s="54"/>
      <c r="Y40" s="54"/>
      <c r="Z40" s="54"/>
      <c r="AA40" s="15"/>
      <c r="AB40" s="15"/>
      <c r="AC40" s="15"/>
    </row>
    <row r="41" spans="2:29" s="48" customFormat="1" x14ac:dyDescent="0.25">
      <c r="G41" s="32"/>
      <c r="H41" s="32"/>
      <c r="I41" s="37"/>
      <c r="J41" s="37"/>
      <c r="K41" s="37"/>
      <c r="L41" s="37"/>
      <c r="O41" s="10" t="s">
        <v>2</v>
      </c>
      <c r="P41" t="s">
        <v>10</v>
      </c>
      <c r="R41" s="44"/>
      <c r="S41" s="37"/>
      <c r="U41" s="54"/>
      <c r="V41" s="55"/>
      <c r="W41" s="55"/>
      <c r="X41" s="54"/>
      <c r="Y41" s="54"/>
      <c r="Z41" s="54"/>
      <c r="AA41" s="15"/>
    </row>
    <row r="42" spans="2:29" s="48" customFormat="1" x14ac:dyDescent="0.25">
      <c r="G42" s="32"/>
      <c r="H42" s="32"/>
      <c r="I42" s="37"/>
      <c r="J42" s="37"/>
      <c r="K42" s="37"/>
      <c r="L42" s="37"/>
      <c r="O42" s="10" t="s">
        <v>0</v>
      </c>
      <c r="P42" t="s">
        <v>8</v>
      </c>
      <c r="R42" s="44"/>
      <c r="S42" s="37"/>
      <c r="U42" s="54"/>
      <c r="V42" s="55"/>
      <c r="W42" s="55"/>
      <c r="X42" s="54"/>
      <c r="Y42" s="54"/>
      <c r="Z42" s="54"/>
      <c r="AA42" s="15"/>
    </row>
    <row r="43" spans="2:29" s="48" customFormat="1" x14ac:dyDescent="0.25">
      <c r="G43" s="32"/>
      <c r="H43" s="32"/>
      <c r="I43" s="37"/>
      <c r="J43" s="37"/>
      <c r="K43" s="37"/>
      <c r="L43" s="37"/>
      <c r="O43" s="15"/>
      <c r="R43" s="44"/>
      <c r="S43" s="37"/>
      <c r="U43" s="55"/>
      <c r="V43" s="55"/>
      <c r="W43" s="54"/>
      <c r="X43" s="54"/>
      <c r="Y43" s="54"/>
    </row>
    <row r="44" spans="2:29" s="48" customFormat="1" x14ac:dyDescent="0.25">
      <c r="G44" s="32"/>
      <c r="H44" s="32"/>
      <c r="I44" s="37"/>
      <c r="J44" s="37"/>
      <c r="K44" s="37"/>
      <c r="L44" s="37"/>
      <c r="O44" s="106"/>
      <c r="P44" t="s">
        <v>18</v>
      </c>
      <c r="R44" s="44"/>
      <c r="S44" s="37"/>
      <c r="U44" s="55"/>
      <c r="V44" s="55"/>
      <c r="W44" s="54"/>
      <c r="X44" s="54"/>
      <c r="Y44" s="54"/>
      <c r="Z44" s="54"/>
    </row>
    <row r="45" spans="2:29" s="48" customFormat="1" x14ac:dyDescent="0.25">
      <c r="G45" s="32"/>
      <c r="H45" s="32"/>
      <c r="I45" s="37"/>
      <c r="J45" s="37"/>
      <c r="K45" s="37"/>
      <c r="L45" s="37"/>
      <c r="M45" s="37"/>
      <c r="O45" s="113"/>
      <c r="P45" t="s">
        <v>133</v>
      </c>
      <c r="Q45" s="49"/>
      <c r="R45" s="44"/>
      <c r="S45" s="37"/>
      <c r="U45" s="55"/>
      <c r="V45" s="55"/>
      <c r="W45" s="54"/>
      <c r="X45" s="54"/>
      <c r="Y45" s="54"/>
      <c r="Z45" s="54"/>
    </row>
    <row r="46" spans="2:29" x14ac:dyDescent="0.25">
      <c r="G46" s="32"/>
      <c r="H46" s="32"/>
      <c r="I46" s="37"/>
      <c r="J46" s="37"/>
      <c r="K46" s="37"/>
      <c r="L46" s="37"/>
      <c r="M46" s="37"/>
      <c r="O46" s="202"/>
      <c r="P46" s="44" t="s">
        <v>171</v>
      </c>
      <c r="Q46" s="51"/>
      <c r="U46" s="21"/>
      <c r="W46" s="16"/>
      <c r="X46" s="16"/>
      <c r="Y46" s="16"/>
      <c r="Z46" s="54"/>
      <c r="AA46" s="48"/>
      <c r="AB46" s="48"/>
    </row>
    <row r="47" spans="2:29" x14ac:dyDescent="0.25">
      <c r="G47" s="32"/>
      <c r="H47" s="32"/>
      <c r="I47" s="37"/>
      <c r="J47" s="37"/>
      <c r="K47" s="37"/>
      <c r="L47" s="37"/>
      <c r="M47" s="37"/>
      <c r="N47" s="37"/>
      <c r="O47" s="218" t="s">
        <v>52</v>
      </c>
      <c r="P47" s="218" t="s">
        <v>87</v>
      </c>
      <c r="Q47" s="30"/>
      <c r="R47" s="31"/>
      <c r="S47" s="44"/>
      <c r="T47" s="48"/>
      <c r="U47" s="21"/>
      <c r="W47" s="16"/>
      <c r="X47" s="16"/>
      <c r="Y47" s="16"/>
      <c r="Z47" s="54"/>
      <c r="AA47" s="48"/>
      <c r="AB47" s="48"/>
    </row>
    <row r="48" spans="2:29" x14ac:dyDescent="0.25">
      <c r="G48" s="32"/>
      <c r="H48" s="32"/>
      <c r="I48" s="37"/>
      <c r="J48" s="37"/>
      <c r="K48" s="37"/>
      <c r="L48" s="37"/>
      <c r="M48" s="37"/>
      <c r="N48" s="37"/>
      <c r="O48" s="213"/>
      <c r="P48" s="218" t="s">
        <v>53</v>
      </c>
      <c r="Q48" s="30"/>
      <c r="R48" s="31"/>
      <c r="S48" s="44"/>
      <c r="T48" s="48"/>
      <c r="U48" s="16"/>
      <c r="X48" s="16"/>
      <c r="Y48" s="16"/>
      <c r="Z48" s="16"/>
      <c r="AA48" s="54"/>
      <c r="AB48" s="48"/>
      <c r="AC48" s="48"/>
    </row>
    <row r="49" spans="2:29" x14ac:dyDescent="0.25">
      <c r="G49" s="32"/>
      <c r="H49" s="32"/>
      <c r="I49" s="37"/>
      <c r="J49" s="37"/>
      <c r="K49" s="37"/>
      <c r="L49" s="37"/>
      <c r="M49" s="37"/>
      <c r="N49" s="37"/>
      <c r="O49" s="214"/>
      <c r="P49" s="215"/>
      <c r="Q49" s="30"/>
      <c r="R49" s="31"/>
      <c r="S49" s="44"/>
      <c r="T49" s="48"/>
      <c r="U49" s="16"/>
      <c r="X49" s="16"/>
      <c r="Y49" s="16"/>
      <c r="Z49" s="16"/>
      <c r="AA49" s="54"/>
      <c r="AB49" s="48"/>
      <c r="AC49" s="48"/>
    </row>
    <row r="50" spans="2:29" x14ac:dyDescent="0.25">
      <c r="G50" s="32"/>
      <c r="H50" s="32"/>
      <c r="I50" s="37"/>
      <c r="J50" s="37"/>
      <c r="K50" s="37"/>
      <c r="L50" s="37"/>
      <c r="M50" s="37"/>
      <c r="N50" s="37"/>
      <c r="O50" s="37"/>
      <c r="P50" s="51"/>
      <c r="AA50" s="54"/>
      <c r="AB50" s="48"/>
      <c r="AC50" s="48"/>
    </row>
    <row r="51" spans="2:29" x14ac:dyDescent="0.25">
      <c r="G51" s="32"/>
      <c r="H51" s="32"/>
      <c r="I51" s="37"/>
      <c r="J51" s="37"/>
      <c r="K51" s="37"/>
      <c r="L51" s="37"/>
      <c r="M51" s="37"/>
      <c r="N51" s="37"/>
      <c r="O51" s="37"/>
      <c r="P51" s="51"/>
      <c r="AA51" s="54"/>
      <c r="AB51" s="48"/>
      <c r="AC51" s="48"/>
    </row>
    <row r="52" spans="2:29" x14ac:dyDescent="0.25">
      <c r="G52" s="32"/>
      <c r="H52" s="32"/>
      <c r="I52" s="37"/>
      <c r="J52" s="37"/>
      <c r="K52" s="37"/>
      <c r="L52" s="37"/>
      <c r="M52" s="37"/>
      <c r="N52" s="37"/>
      <c r="AA52" s="54"/>
      <c r="AB52" s="48"/>
      <c r="AC52" s="48"/>
    </row>
    <row r="53" spans="2:29" x14ac:dyDescent="0.25">
      <c r="G53" s="32"/>
      <c r="H53" s="32"/>
      <c r="I53" s="37"/>
      <c r="J53" s="37"/>
      <c r="K53" s="37"/>
      <c r="L53" s="37"/>
      <c r="M53" s="37"/>
      <c r="N53" s="37"/>
      <c r="AA53" s="54"/>
      <c r="AB53" s="48"/>
      <c r="AC53" s="48"/>
    </row>
    <row r="54" spans="2:29" x14ac:dyDescent="0.25">
      <c r="G54" s="32"/>
      <c r="H54" s="32"/>
      <c r="I54" s="37"/>
      <c r="J54" s="37"/>
      <c r="K54" s="37"/>
      <c r="L54" s="37"/>
      <c r="M54" s="37"/>
      <c r="N54" s="37"/>
      <c r="AA54" s="54"/>
      <c r="AB54" s="48"/>
      <c r="AC54" s="48"/>
    </row>
    <row r="55" spans="2:29" x14ac:dyDescent="0.25">
      <c r="G55" s="32"/>
      <c r="H55" s="32"/>
      <c r="I55" s="37"/>
      <c r="J55" s="37"/>
      <c r="K55" s="37"/>
      <c r="L55" s="37"/>
      <c r="M55" s="37"/>
      <c r="N55" s="37"/>
      <c r="AA55" s="54"/>
      <c r="AB55" s="48"/>
      <c r="AC55" s="48"/>
    </row>
    <row r="56" spans="2:29" x14ac:dyDescent="0.25">
      <c r="G56" s="32"/>
      <c r="H56" s="32"/>
      <c r="I56" s="37"/>
      <c r="J56" s="37"/>
      <c r="K56" s="37"/>
      <c r="L56" s="37"/>
      <c r="M56" s="37"/>
      <c r="N56" s="37"/>
      <c r="AA56" s="54"/>
      <c r="AB56" s="48"/>
      <c r="AC56" s="48"/>
    </row>
    <row r="57" spans="2:29" x14ac:dyDescent="0.25">
      <c r="B57" s="49"/>
      <c r="C57" s="49"/>
      <c r="D57" s="50"/>
      <c r="E57" s="44"/>
      <c r="F57" s="37"/>
      <c r="G57" s="32"/>
      <c r="H57" s="32"/>
      <c r="I57" s="37"/>
      <c r="J57" s="37"/>
      <c r="K57" s="37"/>
      <c r="L57" s="37"/>
      <c r="M57" s="37"/>
      <c r="N57" s="37"/>
      <c r="AA57" s="54"/>
      <c r="AB57" s="48"/>
      <c r="AC57" s="48"/>
    </row>
    <row r="58" spans="2:29" x14ac:dyDescent="0.25">
      <c r="B58" s="49"/>
      <c r="C58" s="49"/>
      <c r="D58" s="50"/>
      <c r="E58" s="44"/>
      <c r="F58" s="37"/>
      <c r="G58" s="32"/>
      <c r="H58" s="32"/>
      <c r="I58" s="37"/>
      <c r="J58" s="37"/>
      <c r="K58" s="37"/>
      <c r="L58" s="37"/>
      <c r="M58" s="37"/>
      <c r="N58" s="37"/>
      <c r="AA58" s="54"/>
    </row>
    <row r="59" spans="2:29" x14ac:dyDescent="0.25">
      <c r="B59" s="49"/>
      <c r="C59" s="49"/>
      <c r="D59" s="50"/>
      <c r="E59" s="60"/>
      <c r="F59" s="37"/>
      <c r="G59" s="32"/>
      <c r="H59" s="32"/>
      <c r="I59" s="37"/>
      <c r="J59" s="37"/>
      <c r="K59" s="37"/>
      <c r="L59" s="37"/>
      <c r="M59" s="37"/>
      <c r="N59" s="37"/>
      <c r="AA59" s="54"/>
    </row>
    <row r="60" spans="2:29" x14ac:dyDescent="0.25">
      <c r="B60" s="49"/>
      <c r="C60" s="49"/>
      <c r="D60" s="49"/>
      <c r="E60" s="44"/>
      <c r="F60" s="37"/>
      <c r="G60" s="32"/>
      <c r="H60" s="32"/>
      <c r="I60" s="37"/>
      <c r="J60" s="37"/>
      <c r="K60" s="37"/>
      <c r="L60" s="37"/>
      <c r="M60" s="37"/>
      <c r="N60" s="37"/>
      <c r="Q60" s="49"/>
      <c r="R60" s="44"/>
      <c r="S60" s="44"/>
      <c r="T60" s="37"/>
      <c r="U60" s="37"/>
    </row>
    <row r="61" spans="2:29" x14ac:dyDescent="0.25">
      <c r="B61" s="49"/>
      <c r="C61" s="49"/>
      <c r="D61" s="49"/>
      <c r="E61" s="44"/>
      <c r="F61" s="37"/>
      <c r="G61" s="32"/>
      <c r="H61" s="32"/>
      <c r="I61" s="37"/>
      <c r="J61" s="37"/>
      <c r="K61" s="37"/>
      <c r="L61" s="37"/>
      <c r="M61" s="37"/>
      <c r="N61" s="37"/>
      <c r="Q61" s="30"/>
      <c r="R61" s="31"/>
      <c r="S61" s="44"/>
      <c r="T61" s="48"/>
    </row>
    <row r="62" spans="2:29" x14ac:dyDescent="0.25">
      <c r="B62" s="49"/>
      <c r="C62" s="49"/>
      <c r="D62" s="49"/>
      <c r="E62" s="44"/>
      <c r="F62" s="37"/>
      <c r="G62" s="32"/>
      <c r="H62" s="32"/>
      <c r="I62" s="37"/>
      <c r="J62" s="37"/>
      <c r="K62" s="37"/>
      <c r="L62" s="37"/>
      <c r="M62" s="37"/>
      <c r="N62" s="37"/>
      <c r="O62" s="49"/>
      <c r="P62" s="49"/>
      <c r="Q62" s="30"/>
      <c r="R62" s="31"/>
      <c r="S62" s="44"/>
      <c r="T62" s="48"/>
    </row>
    <row r="63" spans="2:29" x14ac:dyDescent="0.25">
      <c r="B63" s="49"/>
      <c r="C63" s="49"/>
      <c r="D63" s="49"/>
      <c r="E63" s="44"/>
      <c r="F63" s="37"/>
      <c r="G63" s="32"/>
      <c r="H63" s="32"/>
      <c r="I63" s="37"/>
      <c r="J63" s="37"/>
      <c r="K63" s="37"/>
      <c r="L63" s="37"/>
      <c r="M63" s="37"/>
      <c r="N63" s="37"/>
      <c r="O63" s="37"/>
      <c r="P63" s="51"/>
      <c r="Q63" s="30"/>
      <c r="R63" s="31"/>
      <c r="S63" s="44"/>
      <c r="T63" s="48"/>
    </row>
    <row r="64" spans="2:29" x14ac:dyDescent="0.25">
      <c r="B64" s="49"/>
      <c r="C64" s="49"/>
      <c r="D64" s="49"/>
      <c r="E64" s="44"/>
      <c r="F64" s="37"/>
      <c r="G64" s="32"/>
      <c r="H64" s="32"/>
      <c r="I64" s="37"/>
      <c r="J64" s="37"/>
      <c r="K64" s="37"/>
      <c r="L64" s="37"/>
      <c r="M64" s="37"/>
      <c r="N64" s="37"/>
      <c r="O64" s="37"/>
      <c r="P64" s="51"/>
      <c r="Q64" s="30"/>
      <c r="R64" s="31"/>
      <c r="S64" s="44"/>
      <c r="T64" s="48"/>
    </row>
    <row r="65" spans="2:29" x14ac:dyDescent="0.25">
      <c r="B65" s="49"/>
      <c r="C65" s="49"/>
      <c r="D65" s="49"/>
      <c r="E65" s="44"/>
      <c r="F65" s="37"/>
      <c r="G65" s="32"/>
      <c r="H65" s="32"/>
      <c r="I65" s="37"/>
      <c r="J65" s="37"/>
      <c r="K65" s="37"/>
      <c r="L65" s="37"/>
      <c r="M65" s="37"/>
      <c r="N65" s="37"/>
      <c r="O65" s="37"/>
      <c r="P65" s="51"/>
      <c r="Q65" s="30"/>
      <c r="R65" s="31"/>
      <c r="S65" s="44"/>
      <c r="T65" s="48"/>
    </row>
    <row r="66" spans="2:29" x14ac:dyDescent="0.25">
      <c r="C66" s="49"/>
      <c r="O66" s="37"/>
      <c r="P66" s="51"/>
    </row>
    <row r="67" spans="2:29" x14ac:dyDescent="0.25">
      <c r="O67" s="37"/>
      <c r="P67" s="51"/>
    </row>
    <row r="68" spans="2:29" s="48" customFormat="1" x14ac:dyDescent="0.25">
      <c r="B68" s="15"/>
      <c r="C68" s="15"/>
      <c r="D68" s="15"/>
      <c r="E68" s="15"/>
      <c r="F68" s="15"/>
      <c r="G68" s="16"/>
      <c r="H68" s="16"/>
      <c r="I68" s="15"/>
      <c r="J68" s="15"/>
      <c r="K68" s="15"/>
      <c r="L68" s="15"/>
      <c r="M68" s="15"/>
      <c r="N68" s="17"/>
      <c r="O68" s="18"/>
      <c r="P68" s="19"/>
      <c r="Q68" s="20"/>
      <c r="R68" s="20"/>
      <c r="S68" s="15"/>
      <c r="T68" s="15"/>
      <c r="V68" s="61"/>
      <c r="W68" s="61"/>
      <c r="AA68" s="15"/>
      <c r="AB68" s="15"/>
      <c r="AC68" s="15"/>
    </row>
    <row r="70" spans="2:29" x14ac:dyDescent="0.25">
      <c r="B70" s="49"/>
      <c r="C70" s="49"/>
      <c r="D70" s="49"/>
      <c r="E70" s="44"/>
      <c r="F70" s="37"/>
      <c r="G70" s="32"/>
      <c r="H70" s="32"/>
      <c r="I70" s="37"/>
      <c r="J70" s="37"/>
      <c r="K70" s="37"/>
      <c r="L70" s="37"/>
      <c r="M70" s="37"/>
      <c r="N70" s="37"/>
      <c r="Q70" s="31"/>
      <c r="R70" s="31"/>
      <c r="S70" s="44"/>
      <c r="T70" s="44"/>
    </row>
    <row r="71" spans="2:29" x14ac:dyDescent="0.25">
      <c r="B71" s="50"/>
      <c r="C71" s="50"/>
      <c r="D71" s="50"/>
      <c r="E71" s="62"/>
      <c r="F71" s="37"/>
      <c r="G71" s="32"/>
      <c r="H71" s="32"/>
      <c r="I71" s="37"/>
      <c r="J71" s="37"/>
      <c r="K71" s="37"/>
      <c r="L71" s="37"/>
      <c r="M71" s="37"/>
      <c r="N71" s="37"/>
      <c r="Q71" s="31"/>
      <c r="R71" s="31"/>
    </row>
    <row r="72" spans="2:29" x14ac:dyDescent="0.25">
      <c r="B72" s="63"/>
      <c r="C72" s="63"/>
      <c r="D72" s="63"/>
      <c r="E72" s="48"/>
      <c r="F72" s="64"/>
      <c r="G72" s="32"/>
      <c r="H72" s="32"/>
      <c r="I72" s="64"/>
      <c r="J72" s="64"/>
      <c r="K72" s="64"/>
      <c r="L72" s="64"/>
      <c r="M72" s="64"/>
      <c r="N72" s="64"/>
      <c r="O72" s="29"/>
      <c r="P72" s="30"/>
      <c r="Q72" s="66"/>
      <c r="R72" s="66"/>
      <c r="S72" s="48"/>
      <c r="T72" s="48"/>
    </row>
    <row r="73" spans="2:29" x14ac:dyDescent="0.25">
      <c r="B73" s="50"/>
      <c r="C73" s="50"/>
      <c r="D73" s="50"/>
      <c r="F73" s="37"/>
      <c r="G73" s="32"/>
      <c r="H73" s="32"/>
      <c r="I73" s="37"/>
      <c r="J73" s="37"/>
      <c r="K73" s="37"/>
      <c r="L73" s="37"/>
      <c r="M73" s="37"/>
      <c r="N73" s="37"/>
      <c r="O73" s="29"/>
      <c r="P73" s="30"/>
      <c r="Q73" s="31"/>
      <c r="R73" s="31"/>
    </row>
    <row r="74" spans="2:29" x14ac:dyDescent="0.25">
      <c r="B74" s="50"/>
      <c r="C74" s="50"/>
      <c r="D74" s="50"/>
      <c r="F74" s="37"/>
      <c r="G74" s="32"/>
      <c r="H74" s="32"/>
      <c r="I74" s="37"/>
      <c r="J74" s="37"/>
      <c r="K74" s="37"/>
      <c r="L74" s="37"/>
      <c r="M74" s="37"/>
      <c r="N74" s="37"/>
      <c r="O74" s="51"/>
      <c r="P74" s="65"/>
      <c r="Q74" s="31"/>
      <c r="R74" s="31"/>
    </row>
    <row r="75" spans="2:29" s="48" customFormat="1" x14ac:dyDescent="0.25">
      <c r="B75" s="50"/>
      <c r="C75" s="50"/>
      <c r="D75" s="50"/>
      <c r="E75" s="15"/>
      <c r="F75" s="37"/>
      <c r="G75" s="32"/>
      <c r="H75" s="32"/>
      <c r="I75" s="37"/>
      <c r="J75" s="37"/>
      <c r="K75" s="37"/>
      <c r="L75" s="37"/>
      <c r="M75" s="37"/>
      <c r="N75" s="37"/>
      <c r="O75" s="29"/>
      <c r="P75" s="30"/>
      <c r="Q75" s="31"/>
      <c r="R75" s="31"/>
      <c r="S75" s="15"/>
      <c r="T75" s="15"/>
      <c r="V75" s="61"/>
      <c r="W75" s="61"/>
      <c r="AA75" s="15"/>
      <c r="AB75" s="15"/>
      <c r="AC75" s="15"/>
    </row>
    <row r="76" spans="2:29" x14ac:dyDescent="0.25">
      <c r="B76" s="50"/>
      <c r="C76" s="50"/>
      <c r="D76" s="50"/>
      <c r="F76" s="37"/>
      <c r="G76" s="32"/>
      <c r="H76" s="32"/>
      <c r="I76" s="37"/>
      <c r="J76" s="37"/>
      <c r="K76" s="37"/>
      <c r="L76" s="37"/>
      <c r="M76" s="37"/>
      <c r="N76" s="37"/>
      <c r="O76" s="29"/>
      <c r="P76" s="30"/>
      <c r="Q76" s="31"/>
      <c r="R76" s="31"/>
    </row>
    <row r="77" spans="2:29" x14ac:dyDescent="0.25">
      <c r="B77" s="50"/>
      <c r="C77" s="50"/>
      <c r="D77" s="50"/>
      <c r="F77" s="37"/>
      <c r="G77" s="32"/>
      <c r="H77" s="32"/>
      <c r="I77" s="37"/>
      <c r="J77" s="37"/>
      <c r="K77" s="37"/>
      <c r="L77" s="37"/>
      <c r="M77" s="37"/>
      <c r="N77" s="37"/>
      <c r="O77" s="29"/>
      <c r="P77" s="30"/>
      <c r="Q77" s="31"/>
      <c r="R77" s="31"/>
    </row>
    <row r="78" spans="2:29" x14ac:dyDescent="0.25">
      <c r="B78" s="50"/>
      <c r="C78" s="50"/>
      <c r="D78" s="50"/>
      <c r="F78" s="37"/>
      <c r="G78" s="32"/>
      <c r="H78" s="32"/>
      <c r="I78" s="37"/>
      <c r="J78" s="37"/>
      <c r="K78" s="37"/>
      <c r="L78" s="37"/>
      <c r="M78" s="37"/>
      <c r="N78" s="37"/>
      <c r="O78" s="29"/>
      <c r="P78" s="30"/>
      <c r="Q78" s="31"/>
      <c r="R78" s="31"/>
    </row>
    <row r="79" spans="2:29" x14ac:dyDescent="0.25">
      <c r="B79" s="50"/>
      <c r="C79" s="50"/>
      <c r="D79" s="50"/>
      <c r="F79" s="37"/>
      <c r="G79" s="32"/>
      <c r="H79" s="32"/>
      <c r="I79" s="37"/>
      <c r="J79" s="37"/>
      <c r="K79" s="37"/>
      <c r="L79" s="37"/>
      <c r="M79" s="37"/>
      <c r="N79" s="37"/>
      <c r="O79" s="29"/>
      <c r="P79" s="30"/>
      <c r="Q79" s="31"/>
      <c r="R79" s="31"/>
    </row>
    <row r="80" spans="2:29" x14ac:dyDescent="0.25">
      <c r="B80" s="50"/>
      <c r="C80" s="50"/>
      <c r="D80" s="50"/>
      <c r="F80" s="37"/>
      <c r="G80" s="32"/>
      <c r="H80" s="32"/>
      <c r="I80" s="37"/>
      <c r="J80" s="37"/>
      <c r="K80" s="37"/>
      <c r="L80" s="37"/>
      <c r="M80" s="37"/>
      <c r="N80" s="37"/>
      <c r="O80" s="29"/>
      <c r="P80" s="30"/>
      <c r="Q80" s="31"/>
      <c r="R80" s="31"/>
      <c r="AB80" s="48"/>
      <c r="AC80" s="48"/>
    </row>
    <row r="81" spans="2:29" x14ac:dyDescent="0.25">
      <c r="B81" s="50"/>
      <c r="C81" s="50"/>
      <c r="D81" s="50"/>
      <c r="E81" s="62"/>
      <c r="F81" s="37"/>
      <c r="G81" s="32"/>
      <c r="H81" s="32"/>
      <c r="I81" s="37"/>
      <c r="J81" s="37"/>
      <c r="K81" s="37"/>
      <c r="L81" s="37"/>
      <c r="M81" s="37"/>
      <c r="N81" s="37"/>
      <c r="O81" s="29"/>
      <c r="P81" s="30"/>
      <c r="Q81" s="31"/>
      <c r="R81" s="31"/>
    </row>
    <row r="82" spans="2:29" x14ac:dyDescent="0.25">
      <c r="B82" s="50"/>
      <c r="C82" s="50"/>
      <c r="D82" s="50"/>
      <c r="F82" s="37"/>
      <c r="G82" s="32"/>
      <c r="H82" s="32"/>
      <c r="I82" s="37"/>
      <c r="J82" s="37"/>
      <c r="K82" s="37"/>
      <c r="L82" s="37"/>
      <c r="M82" s="37"/>
      <c r="N82" s="37"/>
      <c r="O82" s="29"/>
      <c r="P82" s="30"/>
      <c r="Q82" s="31"/>
      <c r="R82" s="31"/>
      <c r="AA82" s="48"/>
    </row>
    <row r="83" spans="2:29" x14ac:dyDescent="0.25">
      <c r="B83" s="50"/>
      <c r="C83" s="50"/>
      <c r="D83" s="50"/>
      <c r="F83" s="37"/>
      <c r="G83" s="32"/>
      <c r="H83" s="32"/>
      <c r="I83" s="37"/>
      <c r="J83" s="37"/>
      <c r="K83" s="37"/>
      <c r="L83" s="37"/>
      <c r="M83" s="37"/>
      <c r="N83" s="37"/>
      <c r="O83" s="29"/>
      <c r="P83" s="30"/>
      <c r="Q83" s="31"/>
      <c r="R83" s="31"/>
    </row>
    <row r="84" spans="2:29" x14ac:dyDescent="0.25">
      <c r="B84" s="50"/>
      <c r="C84" s="50"/>
      <c r="D84" s="50"/>
      <c r="F84" s="37"/>
      <c r="G84" s="32"/>
      <c r="H84" s="32"/>
      <c r="I84" s="37"/>
      <c r="J84" s="37"/>
      <c r="K84" s="37"/>
      <c r="L84" s="37"/>
      <c r="M84" s="37"/>
      <c r="N84" s="37"/>
      <c r="O84" s="29"/>
      <c r="P84" s="30"/>
      <c r="Q84" s="31"/>
      <c r="R84" s="31"/>
    </row>
    <row r="85" spans="2:29" x14ac:dyDescent="0.25">
      <c r="B85" s="50"/>
      <c r="C85" s="50"/>
      <c r="D85" s="50"/>
      <c r="F85" s="37"/>
      <c r="G85" s="32"/>
      <c r="H85" s="32"/>
      <c r="I85" s="37"/>
      <c r="J85" s="37"/>
      <c r="K85" s="37"/>
      <c r="L85" s="37"/>
      <c r="M85" s="37"/>
      <c r="N85" s="37"/>
      <c r="O85" s="29"/>
      <c r="P85" s="30"/>
      <c r="Q85" s="31"/>
      <c r="R85" s="31"/>
    </row>
    <row r="86" spans="2:29" x14ac:dyDescent="0.25">
      <c r="B86" s="50"/>
      <c r="C86" s="50"/>
      <c r="D86" s="50"/>
      <c r="F86" s="37"/>
      <c r="G86" s="32"/>
      <c r="H86" s="32"/>
      <c r="I86" s="37"/>
      <c r="J86" s="37"/>
      <c r="K86" s="37"/>
      <c r="L86" s="37"/>
      <c r="M86" s="37"/>
      <c r="N86" s="37"/>
      <c r="O86" s="29"/>
      <c r="P86" s="30"/>
      <c r="Q86" s="31"/>
      <c r="R86" s="31"/>
    </row>
    <row r="87" spans="2:29" x14ac:dyDescent="0.25">
      <c r="B87" s="50"/>
      <c r="C87" s="50"/>
      <c r="D87" s="50"/>
      <c r="F87" s="37"/>
      <c r="G87" s="32"/>
      <c r="H87" s="32"/>
      <c r="I87" s="37"/>
      <c r="J87" s="37"/>
      <c r="K87" s="37"/>
      <c r="L87" s="37"/>
      <c r="M87" s="37"/>
      <c r="N87" s="37"/>
      <c r="O87" s="29"/>
      <c r="P87" s="30"/>
      <c r="Q87" s="31"/>
      <c r="R87" s="31"/>
      <c r="AB87" s="48"/>
      <c r="AC87" s="48"/>
    </row>
    <row r="88" spans="2:29" x14ac:dyDescent="0.25">
      <c r="B88" s="50"/>
      <c r="C88" s="50"/>
      <c r="D88" s="50"/>
      <c r="F88" s="37"/>
      <c r="G88" s="32"/>
      <c r="H88" s="32"/>
      <c r="I88" s="37"/>
      <c r="J88" s="37"/>
      <c r="K88" s="37"/>
      <c r="L88" s="37"/>
      <c r="M88" s="37"/>
      <c r="N88" s="37"/>
      <c r="O88" s="29"/>
      <c r="P88" s="30"/>
      <c r="Q88" s="31"/>
      <c r="R88" s="31"/>
    </row>
    <row r="89" spans="2:29" x14ac:dyDescent="0.25">
      <c r="B89" s="50"/>
      <c r="C89" s="50"/>
      <c r="D89" s="50"/>
      <c r="E89" s="62"/>
      <c r="F89" s="37"/>
      <c r="G89" s="32"/>
      <c r="H89" s="32"/>
      <c r="I89" s="37"/>
      <c r="J89" s="37"/>
      <c r="K89" s="37"/>
      <c r="L89" s="37"/>
      <c r="M89" s="37"/>
      <c r="N89" s="37"/>
      <c r="O89" s="29"/>
      <c r="P89" s="30"/>
      <c r="Q89" s="31"/>
      <c r="R89" s="31"/>
      <c r="AA89" s="48"/>
    </row>
    <row r="90" spans="2:29" x14ac:dyDescent="0.25">
      <c r="B90" s="50"/>
      <c r="C90" s="50"/>
      <c r="D90" s="50"/>
      <c r="F90" s="37"/>
      <c r="G90" s="32"/>
      <c r="H90" s="32"/>
      <c r="I90" s="37"/>
      <c r="J90" s="37"/>
      <c r="K90" s="37"/>
      <c r="L90" s="37"/>
      <c r="M90" s="37"/>
      <c r="N90" s="37"/>
      <c r="O90" s="29"/>
      <c r="P90" s="30"/>
      <c r="Q90" s="31"/>
      <c r="R90" s="31"/>
    </row>
    <row r="91" spans="2:29" x14ac:dyDescent="0.25">
      <c r="B91" s="50"/>
      <c r="C91" s="50"/>
      <c r="D91" s="50"/>
      <c r="F91" s="37"/>
      <c r="G91" s="32"/>
      <c r="H91" s="32"/>
      <c r="I91" s="37"/>
      <c r="J91" s="37"/>
      <c r="K91" s="37"/>
      <c r="L91" s="37"/>
      <c r="M91" s="37"/>
      <c r="N91" s="37"/>
      <c r="O91" s="29"/>
      <c r="P91" s="30"/>
      <c r="Q91" s="31"/>
      <c r="R91" s="31"/>
    </row>
    <row r="92" spans="2:29" x14ac:dyDescent="0.25">
      <c r="B92" s="50"/>
      <c r="C92" s="50"/>
      <c r="D92" s="50"/>
      <c r="F92" s="37"/>
      <c r="G92" s="32"/>
      <c r="H92" s="32"/>
      <c r="I92" s="37"/>
      <c r="J92" s="37"/>
      <c r="K92" s="37"/>
      <c r="L92" s="37"/>
      <c r="M92" s="37"/>
      <c r="N92" s="37"/>
      <c r="O92" s="29"/>
      <c r="P92" s="30"/>
      <c r="Q92" s="31"/>
      <c r="R92" s="31"/>
    </row>
    <row r="93" spans="2:29" x14ac:dyDescent="0.25">
      <c r="B93" s="50"/>
      <c r="C93" s="50"/>
      <c r="D93" s="50"/>
      <c r="F93" s="37"/>
      <c r="G93" s="32"/>
      <c r="H93" s="32"/>
      <c r="I93" s="37"/>
      <c r="J93" s="37"/>
      <c r="K93" s="37"/>
      <c r="L93" s="37"/>
      <c r="M93" s="37"/>
      <c r="N93" s="37"/>
      <c r="O93" s="29"/>
      <c r="P93" s="30"/>
      <c r="Q93" s="31"/>
      <c r="R93" s="31"/>
    </row>
    <row r="94" spans="2:29" x14ac:dyDescent="0.25">
      <c r="B94" s="50"/>
      <c r="C94" s="50"/>
      <c r="D94" s="50"/>
      <c r="F94" s="37"/>
      <c r="G94" s="32"/>
      <c r="H94" s="32"/>
      <c r="I94" s="37"/>
      <c r="J94" s="37"/>
      <c r="K94" s="37"/>
      <c r="L94" s="37"/>
      <c r="M94" s="37"/>
      <c r="N94" s="37"/>
      <c r="O94" s="29"/>
      <c r="P94" s="30"/>
      <c r="Q94" s="31"/>
      <c r="R94" s="31"/>
    </row>
    <row r="95" spans="2:29" x14ac:dyDescent="0.25">
      <c r="B95" s="50"/>
      <c r="C95" s="50"/>
      <c r="D95" s="50"/>
      <c r="F95" s="37"/>
      <c r="G95" s="32"/>
      <c r="H95" s="32"/>
      <c r="I95" s="37"/>
      <c r="J95" s="37"/>
      <c r="K95" s="37"/>
      <c r="L95" s="37"/>
      <c r="M95" s="37"/>
      <c r="N95" s="37"/>
      <c r="O95" s="29"/>
      <c r="P95" s="30"/>
      <c r="Q95" s="31"/>
      <c r="R95" s="31"/>
    </row>
    <row r="96" spans="2:29" x14ac:dyDescent="0.25">
      <c r="B96" s="50"/>
      <c r="C96" s="50"/>
      <c r="D96" s="50"/>
      <c r="F96" s="37"/>
      <c r="G96" s="32"/>
      <c r="H96" s="32"/>
      <c r="I96" s="37"/>
      <c r="J96" s="37"/>
      <c r="K96" s="37"/>
      <c r="L96" s="37"/>
      <c r="M96" s="37"/>
      <c r="N96" s="37"/>
      <c r="O96" s="29"/>
      <c r="P96" s="30"/>
      <c r="Q96" s="31"/>
      <c r="R96" s="31"/>
    </row>
    <row r="97" spans="2:29" x14ac:dyDescent="0.25">
      <c r="B97" s="50"/>
      <c r="C97" s="50"/>
      <c r="D97" s="50"/>
      <c r="F97" s="37"/>
      <c r="G97" s="32"/>
      <c r="H97" s="32"/>
      <c r="I97" s="37"/>
      <c r="J97" s="37"/>
      <c r="K97" s="37"/>
      <c r="L97" s="37"/>
      <c r="M97" s="37"/>
      <c r="N97" s="37"/>
      <c r="O97" s="29"/>
      <c r="P97" s="30"/>
      <c r="Q97" s="31"/>
      <c r="R97" s="31"/>
    </row>
    <row r="98" spans="2:29" x14ac:dyDescent="0.25">
      <c r="B98" s="50"/>
      <c r="C98" s="50"/>
      <c r="D98" s="50"/>
      <c r="F98" s="37"/>
      <c r="G98" s="32"/>
      <c r="H98" s="32"/>
      <c r="I98" s="37"/>
      <c r="J98" s="37"/>
      <c r="K98" s="37"/>
      <c r="L98" s="37"/>
      <c r="M98" s="37"/>
      <c r="N98" s="37"/>
      <c r="O98" s="29"/>
      <c r="P98" s="30"/>
      <c r="Q98" s="31"/>
      <c r="R98" s="31"/>
    </row>
    <row r="99" spans="2:29" x14ac:dyDescent="0.25">
      <c r="B99" s="50"/>
      <c r="C99" s="50"/>
      <c r="D99" s="50"/>
      <c r="F99" s="37"/>
      <c r="G99" s="32"/>
      <c r="H99" s="32"/>
      <c r="I99" s="37"/>
      <c r="J99" s="37"/>
      <c r="K99" s="37"/>
      <c r="L99" s="37"/>
      <c r="M99" s="37"/>
      <c r="N99" s="37"/>
      <c r="O99" s="29"/>
      <c r="P99" s="30"/>
      <c r="Q99" s="31"/>
      <c r="R99" s="31"/>
    </row>
    <row r="100" spans="2:29" x14ac:dyDescent="0.25">
      <c r="B100" s="50"/>
      <c r="C100" s="50"/>
      <c r="D100" s="50"/>
      <c r="F100" s="37"/>
      <c r="G100" s="32"/>
      <c r="H100" s="32"/>
      <c r="I100" s="37"/>
      <c r="J100" s="37"/>
      <c r="K100" s="37"/>
      <c r="L100" s="37"/>
      <c r="M100" s="37"/>
      <c r="N100" s="37"/>
      <c r="O100" s="29"/>
      <c r="P100" s="30"/>
      <c r="Q100" s="31"/>
      <c r="R100" s="31"/>
    </row>
    <row r="101" spans="2:29" x14ac:dyDescent="0.25">
      <c r="B101" s="50"/>
      <c r="C101" s="50"/>
      <c r="D101" s="50"/>
      <c r="F101" s="37"/>
      <c r="G101" s="32"/>
      <c r="H101" s="32"/>
      <c r="I101" s="37"/>
      <c r="J101" s="37"/>
      <c r="K101" s="37"/>
      <c r="L101" s="37"/>
      <c r="M101" s="37"/>
      <c r="N101" s="37"/>
      <c r="O101" s="29"/>
      <c r="P101" s="30"/>
      <c r="Q101" s="31"/>
      <c r="R101" s="31"/>
    </row>
    <row r="102" spans="2:29" x14ac:dyDescent="0.25">
      <c r="B102" s="50"/>
      <c r="C102" s="50"/>
      <c r="D102" s="50"/>
      <c r="F102" s="37"/>
      <c r="G102" s="32"/>
      <c r="H102" s="32"/>
      <c r="I102" s="37"/>
      <c r="J102" s="37"/>
      <c r="K102" s="37"/>
      <c r="L102" s="37"/>
      <c r="M102" s="37"/>
      <c r="N102" s="37"/>
      <c r="O102" s="29"/>
      <c r="P102" s="30"/>
      <c r="Q102" s="31"/>
      <c r="R102" s="31"/>
    </row>
    <row r="103" spans="2:29" x14ac:dyDescent="0.25">
      <c r="B103" s="49"/>
      <c r="C103" s="49"/>
      <c r="D103" s="49"/>
      <c r="E103" s="44"/>
      <c r="F103" s="37"/>
      <c r="G103" s="32"/>
      <c r="H103" s="32"/>
      <c r="I103" s="37"/>
      <c r="J103" s="37"/>
      <c r="K103" s="37"/>
      <c r="L103" s="37"/>
      <c r="M103" s="37"/>
      <c r="N103" s="37"/>
      <c r="O103" s="29"/>
      <c r="P103" s="30"/>
      <c r="Q103" s="31"/>
      <c r="R103" s="31"/>
      <c r="S103" s="44"/>
      <c r="T103" s="44"/>
    </row>
    <row r="104" spans="2:29" x14ac:dyDescent="0.25">
      <c r="B104" s="50"/>
      <c r="C104" s="50"/>
      <c r="D104" s="50"/>
      <c r="F104" s="37"/>
      <c r="G104" s="32"/>
      <c r="H104" s="32"/>
      <c r="I104" s="37"/>
      <c r="J104" s="37"/>
      <c r="K104" s="37"/>
      <c r="L104" s="37"/>
      <c r="M104" s="37"/>
      <c r="N104" s="37"/>
      <c r="O104" s="29"/>
      <c r="P104" s="30"/>
      <c r="Q104" s="31"/>
      <c r="R104" s="31"/>
    </row>
    <row r="105" spans="2:29" x14ac:dyDescent="0.25">
      <c r="B105" s="50"/>
      <c r="C105" s="50"/>
      <c r="D105" s="50"/>
      <c r="F105" s="37"/>
      <c r="G105" s="32"/>
      <c r="H105" s="32"/>
      <c r="I105" s="37"/>
      <c r="J105" s="37"/>
      <c r="K105" s="37"/>
      <c r="L105" s="37"/>
      <c r="M105" s="37"/>
      <c r="N105" s="37"/>
      <c r="O105" s="29"/>
      <c r="P105" s="30"/>
      <c r="Q105" s="31"/>
      <c r="R105" s="31"/>
    </row>
    <row r="106" spans="2:29" s="44" customFormat="1" x14ac:dyDescent="0.25">
      <c r="B106" s="50"/>
      <c r="C106" s="50"/>
      <c r="D106" s="50"/>
      <c r="E106" s="15"/>
      <c r="F106" s="37"/>
      <c r="G106" s="32"/>
      <c r="H106" s="32"/>
      <c r="I106" s="37"/>
      <c r="J106" s="37"/>
      <c r="K106" s="37"/>
      <c r="L106" s="37"/>
      <c r="M106" s="37"/>
      <c r="N106" s="37"/>
      <c r="O106" s="29"/>
      <c r="P106" s="30"/>
      <c r="Q106" s="31"/>
      <c r="R106" s="31"/>
      <c r="S106" s="15"/>
      <c r="T106" s="15"/>
      <c r="V106" s="45"/>
      <c r="W106" s="45"/>
      <c r="AA106" s="15"/>
      <c r="AB106" s="15"/>
      <c r="AC106" s="15"/>
    </row>
    <row r="107" spans="2:29" x14ac:dyDescent="0.25">
      <c r="B107" s="50"/>
      <c r="C107" s="50"/>
      <c r="D107" s="50"/>
      <c r="F107" s="37"/>
      <c r="G107" s="32"/>
      <c r="H107" s="32"/>
      <c r="I107" s="37"/>
      <c r="J107" s="37"/>
      <c r="K107" s="37"/>
      <c r="L107" s="37"/>
      <c r="M107" s="37"/>
      <c r="N107" s="37"/>
      <c r="O107" s="29"/>
      <c r="P107" s="30"/>
      <c r="Q107" s="31"/>
      <c r="R107" s="31"/>
    </row>
    <row r="108" spans="2:29" x14ac:dyDescent="0.25">
      <c r="B108" s="50"/>
      <c r="C108" s="50"/>
      <c r="D108" s="50"/>
      <c r="F108" s="37"/>
      <c r="G108" s="32"/>
      <c r="H108" s="32"/>
      <c r="I108" s="37"/>
      <c r="J108" s="37"/>
      <c r="K108" s="37"/>
      <c r="L108" s="37"/>
      <c r="M108" s="37"/>
      <c r="N108" s="37"/>
      <c r="O108" s="29"/>
      <c r="P108" s="30"/>
      <c r="Q108" s="31"/>
      <c r="R108" s="31"/>
    </row>
    <row r="109" spans="2:29" x14ac:dyDescent="0.25">
      <c r="B109" s="50"/>
      <c r="C109" s="50"/>
      <c r="D109" s="50"/>
      <c r="F109" s="37"/>
      <c r="G109" s="32"/>
      <c r="H109" s="32"/>
      <c r="I109" s="37"/>
      <c r="J109" s="37"/>
      <c r="K109" s="37"/>
      <c r="L109" s="37"/>
      <c r="M109" s="37"/>
      <c r="N109" s="37"/>
      <c r="O109" s="29"/>
      <c r="P109" s="30"/>
      <c r="Q109" s="31"/>
      <c r="R109" s="31"/>
    </row>
    <row r="110" spans="2:29" x14ac:dyDescent="0.25">
      <c r="B110" s="50"/>
      <c r="C110" s="50"/>
      <c r="D110" s="50"/>
      <c r="F110" s="37"/>
      <c r="G110" s="32"/>
      <c r="H110" s="32"/>
      <c r="I110" s="37"/>
      <c r="J110" s="37"/>
      <c r="K110" s="37"/>
      <c r="L110" s="37"/>
      <c r="M110" s="37"/>
      <c r="N110" s="37"/>
      <c r="O110" s="29"/>
      <c r="P110" s="30"/>
      <c r="Q110" s="31"/>
      <c r="R110" s="31"/>
    </row>
    <row r="111" spans="2:29" x14ac:dyDescent="0.25">
      <c r="B111" s="50"/>
      <c r="C111" s="50"/>
      <c r="D111" s="50"/>
      <c r="F111" s="37"/>
      <c r="G111" s="32"/>
      <c r="H111" s="32"/>
      <c r="I111" s="37"/>
      <c r="J111" s="37"/>
      <c r="K111" s="37"/>
      <c r="L111" s="37"/>
      <c r="M111" s="37"/>
      <c r="N111" s="37"/>
      <c r="O111" s="29"/>
      <c r="P111" s="30"/>
      <c r="Q111" s="31"/>
      <c r="R111" s="31"/>
    </row>
    <row r="112" spans="2:29" x14ac:dyDescent="0.25">
      <c r="B112" s="50"/>
      <c r="C112" s="50"/>
      <c r="D112" s="50"/>
      <c r="F112" s="37"/>
      <c r="G112" s="32"/>
      <c r="H112" s="32"/>
      <c r="I112" s="37"/>
      <c r="J112" s="37"/>
      <c r="K112" s="37"/>
      <c r="L112" s="37"/>
      <c r="M112" s="37"/>
      <c r="N112" s="37"/>
      <c r="O112" s="29"/>
      <c r="P112" s="30"/>
      <c r="Q112" s="31"/>
      <c r="R112" s="31"/>
    </row>
    <row r="113" spans="2:29" x14ac:dyDescent="0.25">
      <c r="B113" s="50"/>
      <c r="C113" s="50"/>
      <c r="D113" s="50"/>
      <c r="F113" s="37"/>
      <c r="G113" s="32"/>
      <c r="H113" s="32"/>
      <c r="I113" s="37"/>
      <c r="J113" s="37"/>
      <c r="K113" s="37"/>
      <c r="L113" s="37"/>
      <c r="M113" s="37"/>
      <c r="N113" s="37"/>
      <c r="O113" s="29"/>
      <c r="P113" s="30"/>
      <c r="Q113" s="31"/>
      <c r="R113" s="31"/>
    </row>
    <row r="114" spans="2:29" x14ac:dyDescent="0.25">
      <c r="B114" s="50"/>
      <c r="C114" s="50"/>
      <c r="D114" s="50"/>
      <c r="F114" s="37"/>
      <c r="G114" s="32"/>
      <c r="H114" s="32"/>
      <c r="I114" s="37"/>
      <c r="J114" s="37"/>
      <c r="K114" s="37"/>
      <c r="L114" s="37"/>
      <c r="M114" s="37"/>
      <c r="N114" s="37"/>
      <c r="O114" s="29"/>
      <c r="P114" s="30"/>
      <c r="Q114" s="31"/>
      <c r="R114" s="31"/>
    </row>
    <row r="115" spans="2:29" x14ac:dyDescent="0.25">
      <c r="B115" s="50"/>
      <c r="C115" s="50"/>
      <c r="D115" s="50"/>
      <c r="F115" s="37"/>
      <c r="G115" s="32"/>
      <c r="H115" s="32"/>
      <c r="I115" s="37"/>
      <c r="J115" s="37"/>
      <c r="K115" s="37"/>
      <c r="L115" s="37"/>
      <c r="M115" s="37"/>
      <c r="N115" s="37"/>
      <c r="O115" s="29"/>
      <c r="P115" s="30"/>
      <c r="Q115" s="31"/>
      <c r="R115" s="31"/>
    </row>
    <row r="116" spans="2:29" x14ac:dyDescent="0.25">
      <c r="B116" s="50"/>
      <c r="C116" s="50"/>
      <c r="D116" s="50"/>
      <c r="F116" s="37"/>
      <c r="G116" s="32"/>
      <c r="H116" s="32"/>
      <c r="I116" s="37"/>
      <c r="J116" s="37"/>
      <c r="K116" s="37"/>
      <c r="L116" s="37"/>
      <c r="M116" s="37"/>
      <c r="N116" s="37"/>
      <c r="O116" s="29"/>
      <c r="P116" s="30"/>
      <c r="Q116" s="31"/>
      <c r="R116" s="31"/>
    </row>
    <row r="117" spans="2:29" x14ac:dyDescent="0.25">
      <c r="B117" s="50"/>
      <c r="C117" s="50"/>
      <c r="D117" s="50"/>
      <c r="E117" s="62"/>
      <c r="F117" s="37"/>
      <c r="G117" s="32"/>
      <c r="H117" s="32"/>
      <c r="I117" s="37"/>
      <c r="J117" s="37"/>
      <c r="K117" s="37"/>
      <c r="L117" s="37"/>
      <c r="M117" s="37"/>
      <c r="N117" s="37"/>
      <c r="O117" s="29"/>
      <c r="P117" s="30"/>
      <c r="Q117" s="31"/>
      <c r="R117" s="31"/>
    </row>
    <row r="118" spans="2:29" x14ac:dyDescent="0.25">
      <c r="B118" s="50"/>
      <c r="C118" s="50"/>
      <c r="D118" s="50"/>
      <c r="E118" s="62"/>
      <c r="F118" s="37"/>
      <c r="G118" s="32"/>
      <c r="H118" s="32"/>
      <c r="I118" s="37"/>
      <c r="J118" s="37"/>
      <c r="K118" s="37"/>
      <c r="L118" s="37"/>
      <c r="M118" s="37"/>
      <c r="N118" s="37"/>
      <c r="O118" s="29"/>
      <c r="P118" s="30"/>
      <c r="Q118" s="31"/>
      <c r="R118" s="31"/>
      <c r="AB118" s="44"/>
      <c r="AC118" s="44"/>
    </row>
    <row r="119" spans="2:29" x14ac:dyDescent="0.25">
      <c r="B119" s="50"/>
      <c r="C119" s="50"/>
      <c r="D119" s="50"/>
      <c r="F119" s="37"/>
      <c r="G119" s="32"/>
      <c r="H119" s="32"/>
      <c r="I119" s="37"/>
      <c r="J119" s="37"/>
      <c r="K119" s="37"/>
      <c r="L119" s="37"/>
      <c r="M119" s="37"/>
      <c r="N119" s="37"/>
      <c r="O119" s="29"/>
      <c r="P119" s="30"/>
      <c r="Q119" s="31"/>
      <c r="R119" s="31"/>
    </row>
    <row r="120" spans="2:29" x14ac:dyDescent="0.25">
      <c r="B120" s="50"/>
      <c r="C120" s="50"/>
      <c r="D120" s="50"/>
      <c r="F120" s="37"/>
      <c r="G120" s="32"/>
      <c r="H120" s="32"/>
      <c r="I120" s="37"/>
      <c r="J120" s="37"/>
      <c r="K120" s="37"/>
      <c r="L120" s="37"/>
      <c r="M120" s="37"/>
      <c r="N120" s="37"/>
      <c r="O120" s="29"/>
      <c r="P120" s="30"/>
      <c r="Q120" s="31"/>
      <c r="R120" s="31"/>
      <c r="AA120" s="44"/>
    </row>
    <row r="121" spans="2:29" x14ac:dyDescent="0.25">
      <c r="B121" s="50"/>
      <c r="C121" s="50"/>
      <c r="D121" s="50"/>
      <c r="F121" s="37"/>
      <c r="G121" s="32"/>
      <c r="H121" s="32"/>
      <c r="I121" s="37"/>
      <c r="J121" s="37"/>
      <c r="K121" s="37"/>
      <c r="L121" s="37"/>
      <c r="M121" s="37"/>
      <c r="N121" s="37"/>
      <c r="O121" s="29"/>
      <c r="P121" s="30"/>
      <c r="Q121" s="31"/>
      <c r="R121" s="31"/>
    </row>
    <row r="122" spans="2:29" x14ac:dyDescent="0.25">
      <c r="B122" s="50"/>
      <c r="C122" s="50"/>
      <c r="D122" s="50"/>
      <c r="F122" s="37"/>
      <c r="G122" s="32"/>
      <c r="H122" s="32"/>
      <c r="I122" s="37"/>
      <c r="J122" s="37"/>
      <c r="K122" s="37"/>
      <c r="L122" s="37"/>
      <c r="M122" s="37"/>
      <c r="N122" s="37"/>
      <c r="O122" s="29"/>
      <c r="P122" s="30"/>
      <c r="Q122" s="31"/>
      <c r="R122" s="31"/>
    </row>
    <row r="123" spans="2:29" x14ac:dyDescent="0.25">
      <c r="B123" s="50"/>
      <c r="C123" s="50"/>
      <c r="D123" s="50"/>
      <c r="F123" s="37"/>
      <c r="G123" s="32"/>
      <c r="H123" s="32"/>
      <c r="I123" s="37"/>
      <c r="J123" s="37"/>
      <c r="K123" s="37"/>
      <c r="L123" s="37"/>
      <c r="M123" s="37"/>
      <c r="N123" s="37"/>
      <c r="O123" s="29"/>
      <c r="P123" s="30"/>
      <c r="Q123" s="31"/>
      <c r="R123" s="31"/>
    </row>
    <row r="124" spans="2:29" x14ac:dyDescent="0.25">
      <c r="B124" s="50"/>
      <c r="C124" s="50"/>
      <c r="D124" s="50"/>
      <c r="F124" s="37"/>
      <c r="G124" s="32"/>
      <c r="H124" s="32"/>
      <c r="I124" s="37"/>
      <c r="J124" s="37"/>
      <c r="K124" s="37"/>
      <c r="L124" s="37"/>
      <c r="M124" s="37"/>
      <c r="N124" s="37"/>
      <c r="O124" s="29"/>
      <c r="P124" s="30"/>
      <c r="Q124" s="31"/>
      <c r="R124" s="31"/>
    </row>
    <row r="125" spans="2:29" x14ac:dyDescent="0.25">
      <c r="B125" s="50"/>
      <c r="C125" s="50"/>
      <c r="D125" s="50"/>
      <c r="F125" s="37"/>
      <c r="G125" s="32"/>
      <c r="H125" s="32"/>
      <c r="I125" s="37"/>
      <c r="J125" s="37"/>
      <c r="K125" s="37"/>
      <c r="L125" s="37"/>
      <c r="M125" s="37"/>
      <c r="N125" s="37"/>
      <c r="O125" s="29"/>
      <c r="P125" s="30"/>
      <c r="Q125" s="31"/>
      <c r="R125" s="31"/>
    </row>
    <row r="126" spans="2:29" x14ac:dyDescent="0.25">
      <c r="B126" s="50"/>
      <c r="C126" s="50"/>
      <c r="D126" s="50"/>
      <c r="F126" s="37"/>
      <c r="G126" s="32"/>
      <c r="H126" s="32"/>
      <c r="I126" s="37"/>
      <c r="J126" s="37"/>
      <c r="K126" s="37"/>
      <c r="L126" s="37"/>
      <c r="M126" s="37"/>
      <c r="N126" s="37"/>
      <c r="O126" s="29"/>
      <c r="P126" s="30"/>
      <c r="Q126" s="31"/>
      <c r="R126" s="31"/>
    </row>
    <row r="127" spans="2:29" x14ac:dyDescent="0.25">
      <c r="B127" s="50"/>
      <c r="C127" s="50"/>
      <c r="D127" s="50"/>
      <c r="F127" s="37"/>
      <c r="G127" s="32"/>
      <c r="H127" s="32"/>
      <c r="I127" s="37"/>
      <c r="J127" s="37"/>
      <c r="K127" s="37"/>
      <c r="L127" s="37"/>
      <c r="M127" s="37"/>
      <c r="N127" s="37"/>
      <c r="O127" s="29"/>
      <c r="P127" s="30"/>
      <c r="Q127" s="31"/>
      <c r="R127" s="31"/>
    </row>
    <row r="128" spans="2:29" x14ac:dyDescent="0.25">
      <c r="B128" s="50"/>
      <c r="C128" s="50"/>
      <c r="D128" s="50"/>
      <c r="E128" s="62"/>
      <c r="F128" s="37"/>
      <c r="G128" s="32"/>
      <c r="H128" s="32"/>
      <c r="I128" s="37"/>
      <c r="J128" s="37"/>
      <c r="K128" s="37"/>
      <c r="L128" s="37"/>
      <c r="M128" s="37"/>
      <c r="N128" s="37"/>
      <c r="O128" s="29"/>
      <c r="P128" s="30"/>
      <c r="Q128" s="31"/>
      <c r="R128" s="31"/>
    </row>
    <row r="129" spans="2:18" x14ac:dyDescent="0.25">
      <c r="B129" s="50"/>
      <c r="C129" s="50"/>
      <c r="D129" s="50"/>
      <c r="F129" s="37"/>
      <c r="G129" s="32"/>
      <c r="H129" s="32"/>
      <c r="I129" s="37"/>
      <c r="J129" s="37"/>
      <c r="K129" s="37"/>
      <c r="L129" s="37"/>
      <c r="M129" s="37"/>
      <c r="N129" s="37"/>
      <c r="O129" s="29"/>
      <c r="P129" s="30"/>
      <c r="Q129" s="31"/>
      <c r="R129" s="31"/>
    </row>
    <row r="130" spans="2:18" x14ac:dyDescent="0.25">
      <c r="B130" s="50"/>
      <c r="C130" s="50"/>
      <c r="D130" s="50"/>
      <c r="F130" s="37"/>
      <c r="G130" s="32"/>
      <c r="H130" s="32"/>
      <c r="I130" s="37"/>
      <c r="J130" s="37"/>
      <c r="K130" s="37"/>
      <c r="L130" s="37"/>
      <c r="M130" s="37"/>
      <c r="N130" s="37"/>
      <c r="O130" s="29"/>
      <c r="P130" s="30"/>
      <c r="Q130" s="31"/>
      <c r="R130" s="31"/>
    </row>
    <row r="131" spans="2:18" x14ac:dyDescent="0.25">
      <c r="B131" s="50"/>
      <c r="C131" s="50"/>
      <c r="D131" s="50"/>
      <c r="E131" s="62"/>
      <c r="F131" s="37"/>
      <c r="G131" s="32"/>
      <c r="H131" s="32"/>
      <c r="I131" s="37"/>
      <c r="J131" s="37"/>
      <c r="K131" s="37"/>
      <c r="L131" s="37"/>
      <c r="M131" s="37"/>
      <c r="N131" s="37"/>
      <c r="O131" s="29"/>
      <c r="P131" s="30"/>
      <c r="Q131" s="31"/>
      <c r="R131" s="31"/>
    </row>
    <row r="132" spans="2:18" x14ac:dyDescent="0.25">
      <c r="B132" s="50"/>
      <c r="C132" s="50"/>
      <c r="D132" s="50"/>
      <c r="F132" s="37"/>
      <c r="G132" s="32"/>
      <c r="H132" s="32"/>
      <c r="I132" s="37"/>
      <c r="J132" s="37"/>
      <c r="K132" s="37"/>
      <c r="L132" s="37"/>
      <c r="M132" s="37"/>
      <c r="N132" s="37"/>
      <c r="O132" s="29"/>
      <c r="P132" s="30"/>
      <c r="Q132" s="31"/>
      <c r="R132" s="31"/>
    </row>
    <row r="133" spans="2:18" x14ac:dyDescent="0.25">
      <c r="B133" s="50"/>
      <c r="C133" s="50"/>
      <c r="D133" s="50"/>
      <c r="E133" s="62"/>
      <c r="F133" s="37"/>
      <c r="G133" s="32"/>
      <c r="H133" s="32"/>
      <c r="I133" s="37"/>
      <c r="J133" s="37"/>
      <c r="K133" s="37"/>
      <c r="L133" s="37"/>
      <c r="M133" s="37"/>
      <c r="N133" s="37"/>
      <c r="O133" s="29"/>
      <c r="P133" s="30"/>
      <c r="Q133" s="31"/>
      <c r="R133" s="31"/>
    </row>
    <row r="134" spans="2:18" x14ac:dyDescent="0.25">
      <c r="B134" s="50"/>
      <c r="C134" s="50"/>
      <c r="D134" s="50"/>
      <c r="F134" s="37"/>
      <c r="G134" s="32"/>
      <c r="H134" s="32"/>
      <c r="I134" s="37"/>
      <c r="J134" s="37"/>
      <c r="K134" s="37"/>
      <c r="L134" s="37"/>
      <c r="M134" s="37"/>
      <c r="N134" s="37"/>
      <c r="O134" s="29"/>
      <c r="P134" s="30"/>
      <c r="Q134" s="31"/>
      <c r="R134" s="31"/>
    </row>
    <row r="135" spans="2:18" x14ac:dyDescent="0.25">
      <c r="B135" s="50"/>
      <c r="C135" s="50"/>
      <c r="D135" s="50"/>
      <c r="F135" s="37"/>
      <c r="G135" s="32"/>
      <c r="H135" s="32"/>
      <c r="I135" s="37"/>
      <c r="J135" s="37"/>
      <c r="K135" s="37"/>
      <c r="L135" s="37"/>
      <c r="M135" s="37"/>
      <c r="N135" s="37"/>
      <c r="O135" s="29"/>
      <c r="P135" s="30"/>
      <c r="Q135" s="31"/>
      <c r="R135" s="31"/>
    </row>
    <row r="136" spans="2:18" x14ac:dyDescent="0.25">
      <c r="B136" s="50"/>
      <c r="C136" s="50"/>
      <c r="D136" s="50"/>
      <c r="F136" s="37"/>
      <c r="G136" s="32"/>
      <c r="H136" s="32"/>
      <c r="I136" s="37"/>
      <c r="J136" s="37"/>
      <c r="K136" s="37"/>
      <c r="L136" s="37"/>
      <c r="M136" s="37"/>
      <c r="N136" s="37"/>
      <c r="O136" s="29"/>
      <c r="P136" s="30"/>
      <c r="Q136" s="31"/>
      <c r="R136" s="31"/>
    </row>
    <row r="137" spans="2:18" x14ac:dyDescent="0.25">
      <c r="B137" s="50"/>
      <c r="C137" s="50"/>
      <c r="D137" s="50"/>
      <c r="F137" s="37"/>
      <c r="G137" s="32"/>
      <c r="H137" s="32"/>
      <c r="I137" s="37"/>
      <c r="J137" s="37"/>
      <c r="K137" s="37"/>
      <c r="L137" s="37"/>
      <c r="M137" s="37"/>
      <c r="N137" s="37"/>
      <c r="O137" s="29"/>
      <c r="P137" s="30"/>
      <c r="Q137" s="31"/>
      <c r="R137" s="31"/>
    </row>
    <row r="138" spans="2:18" x14ac:dyDescent="0.25">
      <c r="B138" s="50"/>
      <c r="C138" s="50"/>
      <c r="D138" s="50"/>
      <c r="F138" s="37"/>
      <c r="G138" s="32"/>
      <c r="H138" s="32"/>
      <c r="I138" s="37"/>
      <c r="J138" s="37"/>
      <c r="K138" s="37"/>
      <c r="L138" s="37"/>
      <c r="M138" s="37"/>
      <c r="N138" s="37"/>
      <c r="O138" s="29"/>
      <c r="P138" s="30"/>
      <c r="Q138" s="31"/>
      <c r="R138" s="31"/>
    </row>
    <row r="139" spans="2:18" x14ac:dyDescent="0.25">
      <c r="B139" s="50"/>
      <c r="C139" s="50"/>
      <c r="D139" s="50"/>
      <c r="F139" s="37"/>
      <c r="G139" s="32"/>
      <c r="H139" s="32"/>
      <c r="I139" s="37"/>
      <c r="J139" s="37"/>
      <c r="K139" s="37"/>
      <c r="L139" s="37"/>
      <c r="M139" s="37"/>
      <c r="N139" s="37"/>
      <c r="O139" s="29"/>
      <c r="P139" s="30"/>
      <c r="Q139" s="31"/>
      <c r="R139" s="31"/>
    </row>
    <row r="140" spans="2:18" x14ac:dyDescent="0.25">
      <c r="B140" s="50"/>
      <c r="C140" s="50"/>
      <c r="D140" s="50"/>
      <c r="F140" s="37"/>
      <c r="G140" s="32"/>
      <c r="H140" s="32"/>
      <c r="I140" s="37"/>
      <c r="J140" s="37"/>
      <c r="K140" s="37"/>
      <c r="L140" s="37"/>
      <c r="M140" s="37"/>
      <c r="N140" s="37"/>
      <c r="O140" s="29"/>
      <c r="P140" s="30"/>
      <c r="Q140" s="31"/>
      <c r="R140" s="31"/>
    </row>
    <row r="141" spans="2:18" x14ac:dyDescent="0.25">
      <c r="B141" s="50"/>
      <c r="C141" s="50"/>
      <c r="D141" s="50"/>
      <c r="F141" s="37"/>
      <c r="G141" s="32"/>
      <c r="H141" s="32"/>
      <c r="I141" s="37"/>
      <c r="J141" s="37"/>
      <c r="K141" s="37"/>
      <c r="L141" s="37"/>
      <c r="M141" s="37"/>
      <c r="N141" s="37"/>
      <c r="O141" s="29"/>
      <c r="P141" s="30"/>
      <c r="Q141" s="31"/>
      <c r="R141" s="31"/>
    </row>
    <row r="142" spans="2:18" x14ac:dyDescent="0.25">
      <c r="B142" s="50"/>
      <c r="C142" s="50"/>
      <c r="D142" s="50"/>
      <c r="F142" s="37"/>
      <c r="G142" s="32"/>
      <c r="H142" s="32"/>
      <c r="I142" s="37"/>
      <c r="J142" s="37"/>
      <c r="K142" s="37"/>
      <c r="L142" s="37"/>
      <c r="M142" s="37"/>
      <c r="N142" s="37"/>
      <c r="O142" s="29"/>
      <c r="P142" s="30"/>
      <c r="Q142" s="31"/>
      <c r="R142" s="31"/>
    </row>
    <row r="143" spans="2:18" x14ac:dyDescent="0.25">
      <c r="B143" s="50"/>
      <c r="C143" s="50"/>
      <c r="D143" s="50"/>
      <c r="F143" s="37"/>
      <c r="G143" s="32"/>
      <c r="H143" s="32"/>
      <c r="I143" s="37"/>
      <c r="J143" s="37"/>
      <c r="K143" s="37"/>
      <c r="L143" s="37"/>
      <c r="M143" s="37"/>
      <c r="N143" s="37"/>
      <c r="O143" s="29"/>
      <c r="P143" s="30"/>
      <c r="Q143" s="31"/>
      <c r="R143" s="31"/>
    </row>
    <row r="144" spans="2:18" x14ac:dyDescent="0.25">
      <c r="B144" s="50"/>
      <c r="C144" s="50"/>
      <c r="D144" s="50"/>
      <c r="F144" s="37"/>
      <c r="G144" s="32"/>
      <c r="H144" s="32"/>
      <c r="I144" s="37"/>
      <c r="J144" s="37"/>
      <c r="K144" s="37"/>
      <c r="L144" s="37"/>
      <c r="M144" s="37"/>
      <c r="N144" s="37"/>
      <c r="O144" s="29"/>
      <c r="P144" s="30"/>
      <c r="Q144" s="31"/>
      <c r="R144" s="31"/>
    </row>
    <row r="145" spans="2:29" x14ac:dyDescent="0.25">
      <c r="B145" s="63"/>
      <c r="C145" s="63"/>
      <c r="D145" s="63"/>
      <c r="E145" s="48"/>
      <c r="F145" s="64"/>
      <c r="G145" s="32"/>
      <c r="H145" s="32"/>
      <c r="I145" s="64"/>
      <c r="J145" s="64"/>
      <c r="K145" s="64"/>
      <c r="L145" s="64"/>
      <c r="M145" s="64"/>
      <c r="N145" s="64"/>
      <c r="O145" s="29"/>
      <c r="P145" s="30"/>
      <c r="Q145" s="66"/>
      <c r="R145" s="66"/>
      <c r="S145" s="48"/>
      <c r="T145" s="48"/>
    </row>
    <row r="146" spans="2:29" x14ac:dyDescent="0.25">
      <c r="B146" s="50"/>
      <c r="C146" s="50"/>
      <c r="D146" s="50"/>
      <c r="E146" s="62"/>
      <c r="F146" s="37"/>
      <c r="G146" s="32"/>
      <c r="H146" s="32"/>
      <c r="I146" s="37"/>
      <c r="J146" s="37"/>
      <c r="K146" s="37"/>
      <c r="L146" s="37"/>
      <c r="M146" s="37"/>
      <c r="N146" s="37"/>
      <c r="O146" s="29"/>
      <c r="P146" s="30"/>
      <c r="Q146" s="31"/>
      <c r="R146" s="31"/>
    </row>
    <row r="147" spans="2:29" x14ac:dyDescent="0.25">
      <c r="B147" s="50"/>
      <c r="C147" s="50"/>
      <c r="D147" s="50"/>
      <c r="F147" s="37"/>
      <c r="G147" s="32"/>
      <c r="H147" s="32"/>
      <c r="I147" s="37"/>
      <c r="J147" s="37"/>
      <c r="K147" s="37"/>
      <c r="L147" s="37"/>
      <c r="M147" s="37"/>
      <c r="N147" s="37"/>
      <c r="O147" s="51"/>
      <c r="P147" s="65"/>
      <c r="Q147" s="31"/>
      <c r="R147" s="31"/>
    </row>
    <row r="148" spans="2:29" s="48" customFormat="1" x14ac:dyDescent="0.25">
      <c r="B148" s="50"/>
      <c r="C148" s="50"/>
      <c r="D148" s="50"/>
      <c r="E148" s="15"/>
      <c r="F148" s="37"/>
      <c r="G148" s="32"/>
      <c r="H148" s="32"/>
      <c r="I148" s="37"/>
      <c r="J148" s="37"/>
      <c r="K148" s="37"/>
      <c r="L148" s="37"/>
      <c r="M148" s="37"/>
      <c r="N148" s="37"/>
      <c r="O148" s="29"/>
      <c r="P148" s="30"/>
      <c r="Q148" s="31"/>
      <c r="R148" s="31"/>
      <c r="S148" s="15"/>
      <c r="T148" s="15"/>
      <c r="V148" s="61"/>
      <c r="W148" s="61"/>
      <c r="AA148" s="15"/>
      <c r="AB148" s="15"/>
      <c r="AC148" s="15"/>
    </row>
    <row r="149" spans="2:29" x14ac:dyDescent="0.25">
      <c r="B149" s="50"/>
      <c r="C149" s="50"/>
      <c r="D149" s="50"/>
      <c r="E149" s="62"/>
      <c r="F149" s="37"/>
      <c r="G149" s="32"/>
      <c r="H149" s="32"/>
      <c r="I149" s="37"/>
      <c r="J149" s="37"/>
      <c r="K149" s="37"/>
      <c r="L149" s="37"/>
      <c r="M149" s="37"/>
      <c r="N149" s="37"/>
      <c r="O149" s="29"/>
      <c r="P149" s="30"/>
      <c r="Q149" s="31"/>
      <c r="R149" s="31"/>
    </row>
    <row r="150" spans="2:29" x14ac:dyDescent="0.25">
      <c r="B150" s="50"/>
      <c r="C150" s="50"/>
      <c r="D150" s="50"/>
      <c r="F150" s="37"/>
      <c r="G150" s="32"/>
      <c r="H150" s="32"/>
      <c r="I150" s="37"/>
      <c r="J150" s="37"/>
      <c r="K150" s="37"/>
      <c r="L150" s="37"/>
      <c r="M150" s="37"/>
      <c r="N150" s="37"/>
      <c r="O150" s="29"/>
      <c r="P150" s="30"/>
      <c r="Q150" s="31"/>
      <c r="R150" s="31"/>
    </row>
    <row r="151" spans="2:29" x14ac:dyDescent="0.25">
      <c r="B151" s="49"/>
      <c r="C151" s="49"/>
      <c r="D151" s="49"/>
      <c r="E151" s="44"/>
      <c r="F151" s="37"/>
      <c r="G151" s="32"/>
      <c r="H151" s="32"/>
      <c r="I151" s="37"/>
      <c r="J151" s="37"/>
      <c r="K151" s="37"/>
      <c r="L151" s="37"/>
      <c r="M151" s="37"/>
      <c r="N151" s="37"/>
      <c r="O151" s="29"/>
      <c r="P151" s="30"/>
      <c r="Q151" s="31"/>
      <c r="R151" s="31"/>
      <c r="S151" s="44"/>
      <c r="T151" s="44"/>
    </row>
    <row r="152" spans="2:29" x14ac:dyDescent="0.25">
      <c r="B152" s="50"/>
      <c r="C152" s="50"/>
      <c r="D152" s="50"/>
      <c r="F152" s="37"/>
      <c r="G152" s="32"/>
      <c r="H152" s="32"/>
      <c r="I152" s="37"/>
      <c r="J152" s="37"/>
      <c r="K152" s="37"/>
      <c r="L152" s="37"/>
      <c r="M152" s="37"/>
      <c r="N152" s="37"/>
      <c r="O152" s="29"/>
      <c r="P152" s="30"/>
      <c r="Q152" s="31"/>
      <c r="R152" s="31"/>
    </row>
    <row r="153" spans="2:29" x14ac:dyDescent="0.25">
      <c r="B153" s="50"/>
      <c r="C153" s="50"/>
      <c r="D153" s="50"/>
      <c r="F153" s="37"/>
      <c r="G153" s="32"/>
      <c r="H153" s="32"/>
      <c r="I153" s="37"/>
      <c r="J153" s="37"/>
      <c r="K153" s="37"/>
      <c r="L153" s="37"/>
      <c r="M153" s="37"/>
      <c r="N153" s="37"/>
      <c r="O153" s="29"/>
      <c r="P153" s="30"/>
      <c r="Q153" s="31"/>
      <c r="R153" s="31"/>
    </row>
    <row r="154" spans="2:29" s="44" customFormat="1" x14ac:dyDescent="0.25">
      <c r="B154" s="50"/>
      <c r="C154" s="50"/>
      <c r="D154" s="50"/>
      <c r="E154" s="62"/>
      <c r="F154" s="37"/>
      <c r="G154" s="32"/>
      <c r="H154" s="32"/>
      <c r="I154" s="37"/>
      <c r="J154" s="37"/>
      <c r="K154" s="37"/>
      <c r="L154" s="37"/>
      <c r="M154" s="37"/>
      <c r="N154" s="37"/>
      <c r="O154" s="29"/>
      <c r="P154" s="30"/>
      <c r="Q154" s="31"/>
      <c r="R154" s="31"/>
      <c r="S154" s="15"/>
      <c r="T154" s="15"/>
      <c r="V154" s="45"/>
      <c r="W154" s="45"/>
      <c r="AA154" s="15"/>
      <c r="AB154" s="15"/>
      <c r="AC154" s="15"/>
    </row>
    <row r="155" spans="2:29" x14ac:dyDescent="0.25">
      <c r="B155" s="50"/>
      <c r="C155" s="50"/>
      <c r="D155" s="50"/>
      <c r="E155" s="62"/>
      <c r="F155" s="37"/>
      <c r="G155" s="32"/>
      <c r="H155" s="32"/>
      <c r="I155" s="37"/>
      <c r="J155" s="37"/>
      <c r="K155" s="37"/>
      <c r="L155" s="37"/>
      <c r="M155" s="37"/>
      <c r="N155" s="37"/>
      <c r="O155" s="29"/>
      <c r="P155" s="30"/>
      <c r="Q155" s="31"/>
      <c r="R155" s="31"/>
    </row>
    <row r="156" spans="2:29" x14ac:dyDescent="0.25">
      <c r="B156" s="50"/>
      <c r="C156" s="50"/>
      <c r="D156" s="50"/>
      <c r="F156" s="37"/>
      <c r="G156" s="32"/>
      <c r="H156" s="32"/>
      <c r="I156" s="37"/>
      <c r="J156" s="37"/>
      <c r="K156" s="37"/>
      <c r="L156" s="37"/>
      <c r="M156" s="37"/>
      <c r="N156" s="37"/>
      <c r="O156" s="29"/>
      <c r="P156" s="30"/>
      <c r="Q156" s="31"/>
      <c r="R156" s="31"/>
    </row>
    <row r="157" spans="2:29" x14ac:dyDescent="0.25">
      <c r="B157" s="50"/>
      <c r="C157" s="50"/>
      <c r="D157" s="50"/>
      <c r="F157" s="37"/>
      <c r="G157" s="32"/>
      <c r="H157" s="32"/>
      <c r="I157" s="37"/>
      <c r="J157" s="37"/>
      <c r="K157" s="37"/>
      <c r="L157" s="37"/>
      <c r="M157" s="37"/>
      <c r="N157" s="37"/>
      <c r="O157" s="29"/>
      <c r="P157" s="30"/>
      <c r="Q157" s="31"/>
      <c r="R157" s="31"/>
    </row>
    <row r="158" spans="2:29" x14ac:dyDescent="0.25">
      <c r="B158" s="50"/>
      <c r="C158" s="50"/>
      <c r="D158" s="50"/>
      <c r="F158" s="37"/>
      <c r="G158" s="32"/>
      <c r="H158" s="32"/>
      <c r="I158" s="37"/>
      <c r="J158" s="37"/>
      <c r="K158" s="37"/>
      <c r="L158" s="37"/>
      <c r="M158" s="37"/>
      <c r="N158" s="37"/>
      <c r="O158" s="29"/>
      <c r="P158" s="30"/>
      <c r="Q158" s="31"/>
      <c r="R158" s="31"/>
    </row>
    <row r="159" spans="2:29" x14ac:dyDescent="0.25">
      <c r="B159" s="50"/>
      <c r="C159" s="50"/>
      <c r="D159" s="50"/>
      <c r="F159" s="37"/>
      <c r="G159" s="32"/>
      <c r="H159" s="32"/>
      <c r="I159" s="37"/>
      <c r="J159" s="37"/>
      <c r="K159" s="37"/>
      <c r="L159" s="37"/>
      <c r="M159" s="37"/>
      <c r="N159" s="37"/>
      <c r="O159" s="29"/>
      <c r="P159" s="30"/>
      <c r="Q159" s="31"/>
      <c r="R159" s="31"/>
    </row>
    <row r="160" spans="2:29" x14ac:dyDescent="0.25">
      <c r="B160" s="50"/>
      <c r="C160" s="50"/>
      <c r="D160" s="50"/>
      <c r="F160" s="37"/>
      <c r="G160" s="32"/>
      <c r="H160" s="32"/>
      <c r="I160" s="37"/>
      <c r="J160" s="37"/>
      <c r="K160" s="37"/>
      <c r="L160" s="37"/>
      <c r="M160" s="37"/>
      <c r="N160" s="37"/>
      <c r="O160" s="29"/>
      <c r="P160" s="30"/>
      <c r="Q160" s="31"/>
      <c r="R160" s="31"/>
      <c r="AB160" s="48"/>
      <c r="AC160" s="48"/>
    </row>
    <row r="161" spans="2:29" x14ac:dyDescent="0.25">
      <c r="B161" s="50"/>
      <c r="C161" s="50"/>
      <c r="D161" s="50"/>
      <c r="F161" s="37"/>
      <c r="G161" s="32"/>
      <c r="H161" s="32"/>
      <c r="I161" s="37"/>
      <c r="J161" s="37"/>
      <c r="K161" s="37"/>
      <c r="L161" s="37"/>
      <c r="M161" s="37"/>
      <c r="N161" s="37"/>
      <c r="O161" s="29"/>
      <c r="P161" s="30"/>
      <c r="Q161" s="31"/>
      <c r="R161" s="31"/>
    </row>
    <row r="162" spans="2:29" x14ac:dyDescent="0.25">
      <c r="B162" s="50"/>
      <c r="C162" s="50"/>
      <c r="D162" s="50"/>
      <c r="F162" s="37"/>
      <c r="G162" s="32"/>
      <c r="H162" s="32"/>
      <c r="I162" s="37"/>
      <c r="J162" s="37"/>
      <c r="K162" s="37"/>
      <c r="L162" s="37"/>
      <c r="M162" s="37"/>
      <c r="N162" s="37"/>
      <c r="O162" s="29"/>
      <c r="P162" s="30"/>
      <c r="Q162" s="31"/>
      <c r="R162" s="31"/>
      <c r="AA162" s="48"/>
    </row>
    <row r="163" spans="2:29" x14ac:dyDescent="0.25">
      <c r="B163" s="50"/>
      <c r="C163" s="50"/>
      <c r="D163" s="50"/>
      <c r="F163" s="37"/>
      <c r="G163" s="32"/>
      <c r="H163" s="32"/>
      <c r="I163" s="37"/>
      <c r="J163" s="37"/>
      <c r="K163" s="37"/>
      <c r="L163" s="37"/>
      <c r="M163" s="37"/>
      <c r="N163" s="37"/>
      <c r="O163" s="29"/>
      <c r="P163" s="30"/>
      <c r="Q163" s="31"/>
      <c r="R163" s="31"/>
    </row>
    <row r="164" spans="2:29" x14ac:dyDescent="0.25">
      <c r="B164" s="50"/>
      <c r="C164" s="50"/>
      <c r="D164" s="50"/>
      <c r="F164" s="37"/>
      <c r="G164" s="32"/>
      <c r="H164" s="32"/>
      <c r="I164" s="37"/>
      <c r="J164" s="37"/>
      <c r="K164" s="37"/>
      <c r="L164" s="37"/>
      <c r="M164" s="37"/>
      <c r="N164" s="37"/>
      <c r="O164" s="29"/>
      <c r="P164" s="30"/>
      <c r="Q164" s="31"/>
      <c r="R164" s="31"/>
    </row>
    <row r="165" spans="2:29" x14ac:dyDescent="0.25">
      <c r="B165" s="50"/>
      <c r="C165" s="50"/>
      <c r="D165" s="50"/>
      <c r="E165" s="62"/>
      <c r="F165" s="37"/>
      <c r="G165" s="32"/>
      <c r="H165" s="32"/>
      <c r="I165" s="37"/>
      <c r="J165" s="37"/>
      <c r="K165" s="37"/>
      <c r="L165" s="37"/>
      <c r="M165" s="37"/>
      <c r="N165" s="37"/>
      <c r="O165" s="29"/>
      <c r="P165" s="30"/>
      <c r="Q165" s="31"/>
      <c r="R165" s="31"/>
    </row>
    <row r="166" spans="2:29" x14ac:dyDescent="0.25">
      <c r="B166" s="50"/>
      <c r="C166" s="50"/>
      <c r="D166" s="50"/>
      <c r="F166" s="37"/>
      <c r="G166" s="32"/>
      <c r="H166" s="32"/>
      <c r="I166" s="37"/>
      <c r="J166" s="37"/>
      <c r="K166" s="37"/>
      <c r="L166" s="37"/>
      <c r="M166" s="37"/>
      <c r="N166" s="37"/>
      <c r="O166" s="29"/>
      <c r="P166" s="30"/>
      <c r="Q166" s="31"/>
      <c r="R166" s="31"/>
      <c r="AB166" s="44"/>
      <c r="AC166" s="44"/>
    </row>
    <row r="167" spans="2:29" x14ac:dyDescent="0.25">
      <c r="B167" s="50"/>
      <c r="C167" s="50"/>
      <c r="D167" s="50"/>
      <c r="F167" s="37"/>
      <c r="G167" s="32"/>
      <c r="H167" s="32"/>
      <c r="I167" s="37"/>
      <c r="J167" s="37"/>
      <c r="K167" s="37"/>
      <c r="L167" s="37"/>
      <c r="M167" s="37"/>
      <c r="N167" s="37"/>
      <c r="O167" s="29"/>
      <c r="P167" s="30"/>
      <c r="Q167" s="31"/>
      <c r="R167" s="31"/>
    </row>
    <row r="168" spans="2:29" x14ac:dyDescent="0.25">
      <c r="B168" s="50"/>
      <c r="C168" s="50"/>
      <c r="D168" s="50"/>
      <c r="E168" s="62"/>
      <c r="F168" s="37"/>
      <c r="G168" s="32"/>
      <c r="H168" s="32"/>
      <c r="I168" s="37"/>
      <c r="J168" s="37"/>
      <c r="K168" s="37"/>
      <c r="L168" s="37"/>
      <c r="M168" s="37"/>
      <c r="N168" s="37"/>
      <c r="O168" s="29"/>
      <c r="P168" s="30"/>
      <c r="Q168" s="31"/>
      <c r="R168" s="31"/>
      <c r="AA168" s="44"/>
    </row>
    <row r="169" spans="2:29" x14ac:dyDescent="0.25">
      <c r="B169" s="50"/>
      <c r="C169" s="50"/>
      <c r="D169" s="50"/>
      <c r="F169" s="37"/>
      <c r="G169" s="32"/>
      <c r="H169" s="32"/>
      <c r="I169" s="37"/>
      <c r="J169" s="37"/>
      <c r="K169" s="37"/>
      <c r="L169" s="37"/>
      <c r="M169" s="37"/>
      <c r="N169" s="37"/>
      <c r="O169" s="29"/>
      <c r="P169" s="30"/>
      <c r="Q169" s="31"/>
      <c r="R169" s="31"/>
    </row>
    <row r="170" spans="2:29" x14ac:dyDescent="0.25">
      <c r="B170" s="50"/>
      <c r="C170" s="50"/>
      <c r="D170" s="50"/>
      <c r="F170" s="37"/>
      <c r="G170" s="32"/>
      <c r="H170" s="32"/>
      <c r="I170" s="37"/>
      <c r="J170" s="37"/>
      <c r="K170" s="37"/>
      <c r="L170" s="37"/>
      <c r="M170" s="37"/>
      <c r="N170" s="37"/>
      <c r="O170" s="29"/>
      <c r="P170" s="30"/>
      <c r="Q170" s="31"/>
      <c r="R170" s="31"/>
    </row>
    <row r="171" spans="2:29" x14ac:dyDescent="0.25">
      <c r="B171" s="50"/>
      <c r="C171" s="50"/>
      <c r="D171" s="50"/>
      <c r="F171" s="37"/>
      <c r="G171" s="32"/>
      <c r="H171" s="32"/>
      <c r="I171" s="37"/>
      <c r="J171" s="37"/>
      <c r="K171" s="37"/>
      <c r="L171" s="37"/>
      <c r="M171" s="37"/>
      <c r="N171" s="37"/>
      <c r="O171" s="29"/>
      <c r="P171" s="30"/>
      <c r="Q171" s="31"/>
      <c r="R171" s="31"/>
    </row>
    <row r="172" spans="2:29" x14ac:dyDescent="0.25">
      <c r="B172" s="50"/>
      <c r="C172" s="50"/>
      <c r="D172" s="50"/>
      <c r="F172" s="37"/>
      <c r="G172" s="32"/>
      <c r="H172" s="32"/>
      <c r="I172" s="37"/>
      <c r="J172" s="37"/>
      <c r="K172" s="37"/>
      <c r="L172" s="37"/>
      <c r="M172" s="37"/>
      <c r="N172" s="37"/>
      <c r="O172" s="29"/>
      <c r="P172" s="30"/>
      <c r="Q172" s="31"/>
      <c r="R172" s="31"/>
    </row>
    <row r="173" spans="2:29" x14ac:dyDescent="0.25">
      <c r="B173" s="50"/>
      <c r="C173" s="50"/>
      <c r="D173" s="50"/>
      <c r="F173" s="37"/>
      <c r="G173" s="32"/>
      <c r="H173" s="32"/>
      <c r="I173" s="37"/>
      <c r="J173" s="37"/>
      <c r="K173" s="37"/>
      <c r="L173" s="37"/>
      <c r="M173" s="37"/>
      <c r="N173" s="37"/>
      <c r="O173" s="29"/>
      <c r="P173" s="30"/>
      <c r="Q173" s="31"/>
      <c r="R173" s="31"/>
    </row>
    <row r="174" spans="2:29" x14ac:dyDescent="0.25">
      <c r="B174" s="50"/>
      <c r="C174" s="50"/>
      <c r="D174" s="50"/>
      <c r="F174" s="37"/>
      <c r="G174" s="32"/>
      <c r="H174" s="32"/>
      <c r="I174" s="37"/>
      <c r="J174" s="37"/>
      <c r="K174" s="37"/>
      <c r="L174" s="37"/>
      <c r="M174" s="37"/>
      <c r="N174" s="37"/>
      <c r="O174" s="29"/>
      <c r="P174" s="30"/>
      <c r="Q174" s="31"/>
      <c r="R174" s="31"/>
    </row>
    <row r="175" spans="2:29" x14ac:dyDescent="0.25">
      <c r="B175" s="50"/>
      <c r="C175" s="50"/>
      <c r="D175" s="50"/>
      <c r="F175" s="37"/>
      <c r="G175" s="32"/>
      <c r="H175" s="32"/>
      <c r="I175" s="37"/>
      <c r="J175" s="37"/>
      <c r="K175" s="37"/>
      <c r="L175" s="37"/>
      <c r="M175" s="37"/>
      <c r="N175" s="37"/>
      <c r="O175" s="29"/>
      <c r="P175" s="30"/>
      <c r="Q175" s="31"/>
      <c r="R175" s="31"/>
    </row>
    <row r="176" spans="2:29" x14ac:dyDescent="0.25">
      <c r="B176" s="50"/>
      <c r="C176" s="50"/>
      <c r="D176" s="50"/>
      <c r="F176" s="37"/>
      <c r="G176" s="32"/>
      <c r="H176" s="32"/>
      <c r="I176" s="37"/>
      <c r="J176" s="37"/>
      <c r="K176" s="37"/>
      <c r="L176" s="37"/>
      <c r="M176" s="37"/>
      <c r="N176" s="37"/>
      <c r="O176" s="29"/>
      <c r="P176" s="30"/>
      <c r="Q176" s="31"/>
      <c r="R176" s="31"/>
    </row>
    <row r="177" spans="2:18" x14ac:dyDescent="0.25">
      <c r="B177" s="50"/>
      <c r="C177" s="50"/>
      <c r="D177" s="50"/>
      <c r="F177" s="37"/>
      <c r="G177" s="32"/>
      <c r="H177" s="32"/>
      <c r="I177" s="37"/>
      <c r="J177" s="37"/>
      <c r="K177" s="37"/>
      <c r="L177" s="37"/>
      <c r="M177" s="37"/>
      <c r="N177" s="37"/>
      <c r="O177" s="29"/>
      <c r="P177" s="30"/>
      <c r="Q177" s="31"/>
      <c r="R177" s="31"/>
    </row>
    <row r="178" spans="2:18" x14ac:dyDescent="0.25">
      <c r="B178" s="50"/>
      <c r="C178" s="50"/>
      <c r="D178" s="50"/>
      <c r="F178" s="37"/>
      <c r="G178" s="32"/>
      <c r="H178" s="32"/>
      <c r="I178" s="37"/>
      <c r="J178" s="37"/>
      <c r="K178" s="37"/>
      <c r="L178" s="37"/>
      <c r="M178" s="37"/>
      <c r="N178" s="37"/>
      <c r="O178" s="29"/>
      <c r="P178" s="30"/>
      <c r="Q178" s="31"/>
      <c r="R178" s="31"/>
    </row>
    <row r="179" spans="2:18" x14ac:dyDescent="0.25">
      <c r="B179" s="50"/>
      <c r="C179" s="50"/>
      <c r="D179" s="50"/>
      <c r="F179" s="37"/>
      <c r="G179" s="32"/>
      <c r="H179" s="32"/>
      <c r="I179" s="37"/>
      <c r="J179" s="37"/>
      <c r="K179" s="37"/>
      <c r="L179" s="37"/>
      <c r="M179" s="37"/>
      <c r="N179" s="37"/>
      <c r="O179" s="29"/>
      <c r="P179" s="30"/>
      <c r="Q179" s="31"/>
      <c r="R179" s="31"/>
    </row>
    <row r="180" spans="2:18" x14ac:dyDescent="0.25">
      <c r="B180" s="67"/>
      <c r="C180" s="67"/>
      <c r="D180" s="67"/>
      <c r="E180" s="62"/>
      <c r="F180" s="37"/>
      <c r="G180" s="32"/>
      <c r="H180" s="32"/>
      <c r="I180" s="37"/>
      <c r="J180" s="37"/>
      <c r="K180" s="37"/>
      <c r="L180" s="37"/>
      <c r="M180" s="37"/>
      <c r="N180" s="37"/>
      <c r="O180" s="29"/>
      <c r="P180" s="30"/>
      <c r="Q180" s="31"/>
      <c r="R180" s="31"/>
    </row>
    <row r="181" spans="2:18" x14ac:dyDescent="0.25">
      <c r="B181" s="50"/>
      <c r="C181" s="50"/>
      <c r="D181" s="50"/>
      <c r="F181" s="37"/>
      <c r="G181" s="32"/>
      <c r="H181" s="32"/>
      <c r="I181" s="37"/>
      <c r="J181" s="37"/>
      <c r="K181" s="37"/>
      <c r="L181" s="37"/>
      <c r="M181" s="37"/>
      <c r="N181" s="37"/>
      <c r="O181" s="29"/>
      <c r="P181" s="30"/>
      <c r="Q181" s="31"/>
      <c r="R181" s="31"/>
    </row>
    <row r="182" spans="2:18" x14ac:dyDescent="0.25">
      <c r="B182" s="50"/>
      <c r="C182" s="50"/>
      <c r="D182" s="50"/>
      <c r="F182" s="37"/>
      <c r="G182" s="32"/>
      <c r="H182" s="32"/>
      <c r="I182" s="37"/>
      <c r="J182" s="37"/>
      <c r="K182" s="37"/>
      <c r="L182" s="37"/>
      <c r="M182" s="37"/>
      <c r="N182" s="37"/>
      <c r="O182" s="29"/>
      <c r="P182" s="30"/>
      <c r="Q182" s="31"/>
      <c r="R182" s="31"/>
    </row>
    <row r="183" spans="2:18" x14ac:dyDescent="0.25">
      <c r="B183" s="50"/>
      <c r="C183" s="50"/>
      <c r="D183" s="50"/>
      <c r="F183" s="37"/>
      <c r="G183" s="32"/>
      <c r="H183" s="32"/>
      <c r="I183" s="37"/>
      <c r="J183" s="37"/>
      <c r="K183" s="37"/>
      <c r="L183" s="37"/>
      <c r="M183" s="37"/>
      <c r="N183" s="37"/>
      <c r="O183" s="29"/>
      <c r="P183" s="30"/>
      <c r="Q183" s="31"/>
      <c r="R183" s="31"/>
    </row>
    <row r="184" spans="2:18" x14ac:dyDescent="0.25">
      <c r="B184" s="50"/>
      <c r="C184" s="50"/>
      <c r="D184" s="50"/>
      <c r="F184" s="37"/>
      <c r="G184" s="32"/>
      <c r="H184" s="32"/>
      <c r="I184" s="37"/>
      <c r="J184" s="37"/>
      <c r="K184" s="37"/>
      <c r="L184" s="37"/>
      <c r="M184" s="37"/>
      <c r="N184" s="37"/>
      <c r="O184" s="29"/>
      <c r="P184" s="30"/>
      <c r="Q184" s="31"/>
      <c r="R184" s="31"/>
    </row>
    <row r="185" spans="2:18" x14ac:dyDescent="0.25">
      <c r="B185" s="50"/>
      <c r="C185" s="50"/>
      <c r="D185" s="50"/>
      <c r="F185" s="37"/>
      <c r="G185" s="32"/>
      <c r="H185" s="32"/>
      <c r="I185" s="37"/>
      <c r="J185" s="37"/>
      <c r="K185" s="37"/>
      <c r="L185" s="37"/>
      <c r="M185" s="37"/>
      <c r="N185" s="37"/>
      <c r="O185" s="29"/>
      <c r="P185" s="30"/>
      <c r="Q185" s="31"/>
      <c r="R185" s="31"/>
    </row>
    <row r="186" spans="2:18" x14ac:dyDescent="0.25">
      <c r="B186" s="50"/>
      <c r="C186" s="50"/>
      <c r="D186" s="50"/>
      <c r="F186" s="37"/>
      <c r="G186" s="32"/>
      <c r="H186" s="32"/>
      <c r="I186" s="37"/>
      <c r="J186" s="37"/>
      <c r="K186" s="37"/>
      <c r="L186" s="37"/>
      <c r="M186" s="37"/>
      <c r="N186" s="37"/>
      <c r="O186" s="29"/>
      <c r="P186" s="30"/>
      <c r="Q186" s="31"/>
      <c r="R186" s="31"/>
    </row>
    <row r="187" spans="2:18" x14ac:dyDescent="0.25">
      <c r="B187" s="50"/>
      <c r="C187" s="50"/>
      <c r="D187" s="50"/>
      <c r="F187" s="37"/>
      <c r="G187" s="32"/>
      <c r="H187" s="32"/>
      <c r="I187" s="37"/>
      <c r="J187" s="37"/>
      <c r="K187" s="37"/>
      <c r="L187" s="37"/>
      <c r="M187" s="37"/>
      <c r="N187" s="37"/>
      <c r="O187" s="29"/>
      <c r="P187" s="30"/>
      <c r="Q187" s="31"/>
      <c r="R187" s="31"/>
    </row>
    <row r="188" spans="2:18" x14ac:dyDescent="0.25">
      <c r="B188" s="50"/>
      <c r="C188" s="50"/>
      <c r="D188" s="50"/>
      <c r="F188" s="37"/>
      <c r="G188" s="32"/>
      <c r="H188" s="32"/>
      <c r="I188" s="37"/>
      <c r="J188" s="37"/>
      <c r="K188" s="37"/>
      <c r="L188" s="37"/>
      <c r="M188" s="37"/>
      <c r="N188" s="37"/>
      <c r="O188" s="29"/>
      <c r="P188" s="30"/>
      <c r="Q188" s="31"/>
      <c r="R188" s="31"/>
    </row>
    <row r="189" spans="2:18" x14ac:dyDescent="0.25">
      <c r="B189" s="50"/>
      <c r="C189" s="50"/>
      <c r="D189" s="50"/>
      <c r="F189" s="37"/>
      <c r="G189" s="32"/>
      <c r="H189" s="32"/>
      <c r="I189" s="37"/>
      <c r="J189" s="37"/>
      <c r="K189" s="37"/>
      <c r="L189" s="37"/>
      <c r="M189" s="37"/>
      <c r="N189" s="37"/>
      <c r="O189" s="29"/>
      <c r="P189" s="30"/>
      <c r="Q189" s="31"/>
      <c r="R189" s="31"/>
    </row>
    <row r="190" spans="2:18" x14ac:dyDescent="0.25">
      <c r="B190" s="50"/>
      <c r="C190" s="50"/>
      <c r="D190" s="50"/>
      <c r="F190" s="37"/>
      <c r="G190" s="32"/>
      <c r="H190" s="32"/>
      <c r="I190" s="37"/>
      <c r="J190" s="37"/>
      <c r="K190" s="37"/>
      <c r="L190" s="37"/>
      <c r="M190" s="37"/>
      <c r="N190" s="37"/>
      <c r="O190" s="29"/>
      <c r="P190" s="30"/>
      <c r="Q190" s="31"/>
      <c r="R190" s="31"/>
    </row>
    <row r="191" spans="2:18" x14ac:dyDescent="0.25">
      <c r="B191" s="50"/>
      <c r="C191" s="50"/>
      <c r="D191" s="50"/>
      <c r="F191" s="37"/>
      <c r="G191" s="32"/>
      <c r="H191" s="32"/>
      <c r="I191" s="37"/>
      <c r="J191" s="37"/>
      <c r="K191" s="37"/>
      <c r="L191" s="37"/>
      <c r="M191" s="37"/>
      <c r="N191" s="37"/>
      <c r="O191" s="29"/>
      <c r="P191" s="30"/>
      <c r="Q191" s="31"/>
      <c r="R191" s="31"/>
    </row>
    <row r="192" spans="2:18" x14ac:dyDescent="0.25">
      <c r="B192" s="50"/>
      <c r="C192" s="50"/>
      <c r="D192" s="50"/>
      <c r="F192" s="37"/>
      <c r="G192" s="32"/>
      <c r="H192" s="32"/>
      <c r="I192" s="37"/>
      <c r="J192" s="37"/>
      <c r="K192" s="37"/>
      <c r="L192" s="37"/>
      <c r="M192" s="37"/>
      <c r="N192" s="37"/>
      <c r="O192" s="29"/>
      <c r="P192" s="30"/>
      <c r="Q192" s="31"/>
      <c r="R192" s="31"/>
    </row>
    <row r="193" spans="2:26" x14ac:dyDescent="0.25">
      <c r="B193" s="50"/>
      <c r="C193" s="50"/>
      <c r="D193" s="50"/>
      <c r="F193" s="37"/>
      <c r="G193" s="32"/>
      <c r="H193" s="32"/>
      <c r="I193" s="37"/>
      <c r="J193" s="37"/>
      <c r="K193" s="37"/>
      <c r="L193" s="37"/>
      <c r="M193" s="37"/>
      <c r="N193" s="37"/>
      <c r="O193" s="29"/>
      <c r="P193" s="30"/>
      <c r="Q193" s="31"/>
      <c r="R193" s="31"/>
    </row>
    <row r="194" spans="2:26" x14ac:dyDescent="0.25">
      <c r="B194" s="50"/>
      <c r="C194" s="50"/>
      <c r="D194" s="50"/>
      <c r="E194" s="62"/>
      <c r="F194" s="37"/>
      <c r="G194" s="32"/>
      <c r="H194" s="32"/>
      <c r="I194" s="37"/>
      <c r="J194" s="37"/>
      <c r="K194" s="37"/>
      <c r="L194" s="37"/>
      <c r="M194" s="37"/>
      <c r="N194" s="37"/>
      <c r="O194" s="29"/>
      <c r="P194" s="30"/>
      <c r="Q194" s="31"/>
      <c r="R194" s="31"/>
    </row>
    <row r="195" spans="2:26" x14ac:dyDescent="0.25">
      <c r="B195" s="50"/>
      <c r="C195" s="50"/>
      <c r="D195" s="50"/>
      <c r="F195" s="37"/>
      <c r="G195" s="32"/>
      <c r="H195" s="32"/>
      <c r="I195" s="37"/>
      <c r="J195" s="37"/>
      <c r="K195" s="37"/>
      <c r="L195" s="37"/>
      <c r="M195" s="37"/>
      <c r="N195" s="37"/>
      <c r="O195" s="29"/>
      <c r="P195" s="30"/>
      <c r="Q195" s="31"/>
      <c r="R195" s="31"/>
    </row>
    <row r="196" spans="2:26" x14ac:dyDescent="0.25">
      <c r="B196" s="67"/>
      <c r="C196" s="67"/>
      <c r="D196" s="67"/>
      <c r="E196" s="62"/>
      <c r="F196" s="37"/>
      <c r="G196" s="32"/>
      <c r="H196" s="32"/>
      <c r="I196" s="37"/>
      <c r="J196" s="37"/>
      <c r="K196" s="37"/>
      <c r="L196" s="37"/>
      <c r="M196" s="37"/>
      <c r="N196" s="37"/>
      <c r="O196" s="29"/>
      <c r="P196" s="30"/>
      <c r="Q196" s="31"/>
      <c r="R196" s="31"/>
    </row>
    <row r="197" spans="2:26" x14ac:dyDescent="0.25">
      <c r="B197" s="50"/>
      <c r="C197" s="50"/>
      <c r="D197" s="50"/>
      <c r="E197" s="62"/>
      <c r="F197" s="37"/>
      <c r="G197" s="32"/>
      <c r="H197" s="32"/>
      <c r="I197" s="37"/>
      <c r="J197" s="37"/>
      <c r="K197" s="37"/>
      <c r="L197" s="37"/>
      <c r="M197" s="37"/>
      <c r="N197" s="37"/>
      <c r="O197" s="29"/>
      <c r="P197" s="30"/>
      <c r="Q197" s="31"/>
      <c r="R197" s="31"/>
    </row>
    <row r="198" spans="2:26" x14ac:dyDescent="0.25">
      <c r="B198" s="50"/>
      <c r="C198" s="50"/>
      <c r="D198" s="50"/>
      <c r="F198" s="37"/>
      <c r="G198" s="32"/>
      <c r="H198" s="32"/>
      <c r="I198" s="37"/>
      <c r="J198" s="37"/>
      <c r="K198" s="37"/>
      <c r="L198" s="37"/>
      <c r="M198" s="37"/>
      <c r="N198" s="37"/>
      <c r="O198" s="29"/>
      <c r="P198" s="30"/>
      <c r="Q198" s="31"/>
      <c r="R198" s="31"/>
    </row>
    <row r="199" spans="2:26" x14ac:dyDescent="0.25">
      <c r="B199" s="50"/>
      <c r="C199" s="50"/>
      <c r="D199" s="50"/>
      <c r="F199" s="37"/>
      <c r="G199" s="32"/>
      <c r="H199" s="32"/>
      <c r="I199" s="37"/>
      <c r="J199" s="37"/>
      <c r="K199" s="37"/>
      <c r="L199" s="37"/>
      <c r="M199" s="37"/>
      <c r="N199" s="37"/>
      <c r="O199" s="29"/>
      <c r="P199" s="30"/>
      <c r="Q199" s="31"/>
      <c r="R199" s="31"/>
    </row>
    <row r="200" spans="2:26" x14ac:dyDescent="0.25">
      <c r="B200" s="50"/>
      <c r="C200" s="50"/>
      <c r="D200" s="50"/>
      <c r="E200" s="62"/>
      <c r="F200" s="37"/>
      <c r="G200" s="32"/>
      <c r="H200" s="32"/>
      <c r="I200" s="37"/>
      <c r="J200" s="37"/>
      <c r="K200" s="37"/>
      <c r="L200" s="37"/>
      <c r="M200" s="37"/>
      <c r="N200" s="37"/>
      <c r="O200" s="29"/>
      <c r="P200" s="30"/>
      <c r="Q200" s="31"/>
      <c r="R200" s="31"/>
    </row>
    <row r="201" spans="2:26" x14ac:dyDescent="0.25">
      <c r="B201" s="50"/>
      <c r="C201" s="50"/>
      <c r="D201" s="50"/>
      <c r="F201" s="37"/>
      <c r="G201" s="32"/>
      <c r="H201" s="32"/>
      <c r="I201" s="37"/>
      <c r="J201" s="37"/>
      <c r="K201" s="37"/>
      <c r="L201" s="37"/>
      <c r="M201" s="37"/>
      <c r="N201" s="37"/>
      <c r="O201" s="29"/>
      <c r="P201" s="30"/>
      <c r="Q201" s="31"/>
      <c r="R201" s="31"/>
    </row>
    <row r="202" spans="2:26" x14ac:dyDescent="0.25">
      <c r="B202" s="50"/>
      <c r="C202" s="50"/>
      <c r="D202" s="50"/>
      <c r="F202" s="37"/>
      <c r="G202" s="32"/>
      <c r="H202" s="32"/>
      <c r="I202" s="37"/>
      <c r="J202" s="37"/>
      <c r="K202" s="37"/>
      <c r="L202" s="37"/>
      <c r="M202" s="37"/>
      <c r="N202" s="37"/>
      <c r="O202" s="29"/>
      <c r="P202" s="30"/>
      <c r="Q202" s="31"/>
      <c r="R202" s="31"/>
    </row>
    <row r="203" spans="2:26" x14ac:dyDescent="0.25">
      <c r="B203" s="50"/>
      <c r="C203" s="50"/>
      <c r="D203" s="50"/>
      <c r="F203" s="37"/>
      <c r="G203" s="32"/>
      <c r="H203" s="32"/>
      <c r="I203" s="37"/>
      <c r="J203" s="37"/>
      <c r="K203" s="37"/>
      <c r="L203" s="37"/>
      <c r="M203" s="37"/>
      <c r="N203" s="37"/>
      <c r="O203" s="29"/>
      <c r="P203" s="30"/>
      <c r="Q203" s="31"/>
      <c r="R203" s="31"/>
    </row>
    <row r="204" spans="2:26" x14ac:dyDescent="0.25">
      <c r="B204" s="50"/>
      <c r="C204" s="50"/>
      <c r="D204" s="50"/>
      <c r="F204" s="37"/>
      <c r="G204" s="32"/>
      <c r="H204" s="32"/>
      <c r="I204" s="37"/>
      <c r="J204" s="37"/>
      <c r="K204" s="37"/>
      <c r="L204" s="37"/>
      <c r="M204" s="37"/>
      <c r="N204" s="37"/>
      <c r="O204" s="29"/>
      <c r="P204" s="30"/>
      <c r="Q204" s="31"/>
      <c r="R204" s="31"/>
    </row>
    <row r="205" spans="2:26" x14ac:dyDescent="0.25">
      <c r="B205" s="50"/>
      <c r="C205" s="50"/>
      <c r="D205" s="50"/>
      <c r="F205" s="37"/>
      <c r="G205" s="32"/>
      <c r="H205" s="32"/>
      <c r="I205" s="37"/>
      <c r="J205" s="37"/>
      <c r="K205" s="37"/>
      <c r="L205" s="37"/>
      <c r="M205" s="37"/>
      <c r="N205" s="37"/>
      <c r="O205" s="29"/>
      <c r="P205" s="30"/>
      <c r="Q205" s="31"/>
      <c r="R205" s="31"/>
    </row>
    <row r="206" spans="2:26" x14ac:dyDescent="0.25">
      <c r="B206" s="50"/>
      <c r="C206" s="50"/>
      <c r="D206" s="50"/>
      <c r="F206" s="37"/>
      <c r="G206" s="32"/>
      <c r="H206" s="32"/>
      <c r="I206" s="37"/>
      <c r="J206" s="37"/>
      <c r="K206" s="37"/>
      <c r="L206" s="37"/>
      <c r="M206" s="37"/>
      <c r="N206" s="37"/>
      <c r="O206" s="29"/>
      <c r="P206" s="30"/>
      <c r="Q206" s="31"/>
      <c r="R206" s="31"/>
    </row>
    <row r="207" spans="2:26" x14ac:dyDescent="0.25">
      <c r="B207" s="50"/>
      <c r="C207" s="50"/>
      <c r="D207" s="50"/>
      <c r="F207" s="37"/>
      <c r="G207" s="32"/>
      <c r="H207" s="32"/>
      <c r="I207" s="37"/>
      <c r="J207" s="37"/>
      <c r="K207" s="37"/>
      <c r="L207" s="37"/>
      <c r="M207" s="37"/>
      <c r="N207" s="37"/>
      <c r="O207" s="29"/>
      <c r="P207" s="30"/>
      <c r="Q207" s="31"/>
      <c r="R207" s="31"/>
    </row>
    <row r="208" spans="2:26" x14ac:dyDescent="0.25">
      <c r="B208" s="50"/>
      <c r="C208" s="50"/>
      <c r="D208" s="50"/>
      <c r="F208" s="37"/>
      <c r="G208" s="32"/>
      <c r="H208" s="32"/>
      <c r="I208" s="37"/>
      <c r="J208" s="37"/>
      <c r="K208" s="37"/>
      <c r="L208" s="37"/>
      <c r="M208" s="37"/>
      <c r="N208" s="37"/>
      <c r="O208" s="29"/>
      <c r="P208" s="30"/>
      <c r="Q208" s="31"/>
      <c r="R208" s="31"/>
      <c r="U208" s="68"/>
      <c r="V208" s="69"/>
      <c r="W208" s="69"/>
      <c r="X208" s="68"/>
      <c r="Y208" s="68"/>
      <c r="Z208" s="68"/>
    </row>
    <row r="209" spans="2:27" x14ac:dyDescent="0.25">
      <c r="B209" s="50"/>
      <c r="C209" s="50"/>
      <c r="D209" s="50"/>
      <c r="F209" s="37"/>
      <c r="G209" s="32"/>
      <c r="H209" s="32"/>
      <c r="I209" s="37"/>
      <c r="J209" s="37"/>
      <c r="K209" s="37"/>
      <c r="L209" s="37"/>
      <c r="M209" s="37"/>
      <c r="N209" s="37"/>
      <c r="O209" s="29"/>
      <c r="P209" s="30"/>
      <c r="Q209" s="31"/>
      <c r="R209" s="31"/>
    </row>
    <row r="210" spans="2:27" x14ac:dyDescent="0.25">
      <c r="B210" s="50"/>
      <c r="C210" s="50"/>
      <c r="D210" s="50"/>
      <c r="F210" s="37"/>
      <c r="G210" s="32"/>
      <c r="H210" s="32"/>
      <c r="I210" s="37"/>
      <c r="J210" s="37"/>
      <c r="K210" s="37"/>
      <c r="L210" s="37"/>
      <c r="M210" s="37"/>
      <c r="N210" s="37"/>
      <c r="O210" s="29"/>
      <c r="P210" s="30"/>
      <c r="Q210" s="31"/>
      <c r="R210" s="31"/>
    </row>
    <row r="211" spans="2:27" x14ac:dyDescent="0.25">
      <c r="B211" s="50"/>
      <c r="C211" s="50"/>
      <c r="D211" s="50"/>
      <c r="F211" s="37"/>
      <c r="G211" s="32"/>
      <c r="H211" s="32"/>
      <c r="I211" s="37"/>
      <c r="J211" s="37"/>
      <c r="K211" s="37"/>
      <c r="L211" s="37"/>
      <c r="M211" s="37"/>
      <c r="N211" s="37"/>
      <c r="O211" s="29"/>
      <c r="P211" s="30"/>
      <c r="Q211" s="31"/>
      <c r="R211" s="31"/>
    </row>
    <row r="212" spans="2:27" x14ac:dyDescent="0.25">
      <c r="B212" s="50"/>
      <c r="C212" s="50"/>
      <c r="D212" s="50"/>
      <c r="F212" s="37"/>
      <c r="G212" s="32"/>
      <c r="H212" s="32"/>
      <c r="I212" s="37"/>
      <c r="J212" s="37"/>
      <c r="O212" s="29"/>
      <c r="P212" s="30"/>
    </row>
    <row r="213" spans="2:27" x14ac:dyDescent="0.25">
      <c r="B213" s="50"/>
      <c r="C213" s="50"/>
      <c r="D213" s="50"/>
      <c r="F213" s="37"/>
      <c r="G213" s="32"/>
      <c r="H213" s="32"/>
      <c r="I213" s="37"/>
      <c r="J213" s="37"/>
      <c r="O213" s="29"/>
      <c r="P213" s="30"/>
    </row>
    <row r="222" spans="2:27" x14ac:dyDescent="0.25">
      <c r="AA222" s="70"/>
    </row>
  </sheetData>
  <mergeCells count="8">
    <mergeCell ref="B29:F29"/>
    <mergeCell ref="T6:Y6"/>
    <mergeCell ref="C6:F6"/>
    <mergeCell ref="G6:H6"/>
    <mergeCell ref="I6:J6"/>
    <mergeCell ref="K6:L6"/>
    <mergeCell ref="M6:O6"/>
    <mergeCell ref="P6:Q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Estimating Sample Volume</vt:lpstr>
      <vt:lpstr>PPL</vt:lpstr>
      <vt:lpstr>BPCA Calibration</vt:lpstr>
      <vt:lpstr>DBC Calculations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Sasha Wagner</dc:creator>
  <cp:lastModifiedBy>Windows User</cp:lastModifiedBy>
  <cp:lastPrinted>2017-04-28T16:14:22Z</cp:lastPrinted>
  <dcterms:created xsi:type="dcterms:W3CDTF">2017-04-14T16:09:47Z</dcterms:created>
  <dcterms:modified xsi:type="dcterms:W3CDTF">2022-05-10T20:00:44Z</dcterms:modified>
</cp:coreProperties>
</file>