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\\bigrock\CampisiLab\Francesco\FN_Campisi\Protocols\SABGal-EdU\"/>
    </mc:Choice>
  </mc:AlternateContent>
  <xr:revisionPtr revIDLastSave="0" documentId="13_ncr:1_{D7F314D6-0011-4900-A341-E10AE49576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dU_feeding" sheetId="3" r:id="rId1"/>
    <sheet name="Fixation" sheetId="2" r:id="rId2"/>
    <sheet name="SA-B-Gal_Staining" sheetId="5" r:id="rId3"/>
    <sheet name="EdU_Detection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6" i="2" l="1"/>
  <c r="B4" i="2"/>
  <c r="B6" i="2" s="1"/>
  <c r="B7" i="2" s="1"/>
  <c r="A18" i="5"/>
  <c r="E17" i="5"/>
  <c r="E18" i="5" s="1"/>
  <c r="B17" i="5"/>
  <c r="B18" i="5" s="1"/>
  <c r="B11" i="5"/>
  <c r="B10" i="5"/>
  <c r="B9" i="5"/>
  <c r="C17" i="4"/>
  <c r="C18" i="4"/>
  <c r="B9" i="4"/>
  <c r="B10" i="4"/>
  <c r="K7" i="4"/>
  <c r="K9" i="4" s="1"/>
  <c r="B5" i="4"/>
  <c r="E6" i="3"/>
  <c r="E7" i="3" s="1"/>
  <c r="E8" i="3" s="1"/>
  <c r="A9" i="4"/>
  <c r="E15" i="2"/>
  <c r="A15" i="2"/>
  <c r="B6" i="3"/>
  <c r="B7" i="3" s="1"/>
  <c r="B8" i="3" s="1"/>
  <c r="C12" i="4"/>
  <c r="I3" i="4"/>
  <c r="K5" i="4" s="1"/>
  <c r="F15" i="2" l="1"/>
  <c r="F14" i="2" s="1"/>
  <c r="B20" i="5"/>
  <c r="B21" i="5"/>
  <c r="B24" i="5" s="1"/>
  <c r="B25" i="5" s="1"/>
  <c r="B19" i="5"/>
  <c r="E20" i="5"/>
  <c r="E21" i="5"/>
  <c r="E19" i="5"/>
  <c r="K10" i="4"/>
  <c r="K11" i="4"/>
  <c r="K8" i="4"/>
  <c r="B15" i="2"/>
  <c r="B14" i="2" s="1"/>
  <c r="H15" i="4" l="1"/>
  <c r="H16" i="4" s="1"/>
  <c r="L15" i="4"/>
  <c r="L16" i="4" s="1"/>
  <c r="L17" i="4" l="1"/>
  <c r="H17" i="4"/>
</calcChain>
</file>

<file path=xl/sharedStrings.xml><?xml version="1.0" encoding="utf-8"?>
<sst xmlns="http://schemas.openxmlformats.org/spreadsheetml/2006/main" count="158" uniqueCount="72">
  <si>
    <t>uL</t>
  </si>
  <si>
    <t>staining solution</t>
  </si>
  <si>
    <t>staining supplement</t>
  </si>
  <si>
    <t>X-Gal (20mg/ml in DMF)</t>
  </si>
  <si>
    <t>X-Gal</t>
  </si>
  <si>
    <t>mg</t>
  </si>
  <si>
    <t>X-Gal (20mg/ml in DMSO)</t>
  </si>
  <si>
    <t>staining mix vol per well</t>
  </si>
  <si>
    <t>well #</t>
  </si>
  <si>
    <t>input</t>
  </si>
  <si>
    <t xml:space="preserve">Format Legend </t>
  </si>
  <si>
    <t>output</t>
  </si>
  <si>
    <t>tot vol</t>
  </si>
  <si>
    <t>Signal Wells</t>
  </si>
  <si>
    <t>Background Wells</t>
  </si>
  <si>
    <t>DMSO</t>
  </si>
  <si>
    <t>(no X-Gal)</t>
  </si>
  <si>
    <t>Volumes for 1 W of a 96W plate</t>
  </si>
  <si>
    <t># of W</t>
  </si>
  <si>
    <t>mL</t>
  </si>
  <si>
    <t>2X Fix Sol (8%PFA in 200mM Sorensen)</t>
  </si>
  <si>
    <t>stock PFA</t>
  </si>
  <si>
    <t>%</t>
  </si>
  <si>
    <t xml:space="preserve">200mM Sorensen </t>
  </si>
  <si>
    <t>2) EdU Detection</t>
  </si>
  <si>
    <t>excess Vol</t>
  </si>
  <si>
    <t>Tryton</t>
  </si>
  <si>
    <t>1X Click-iT® reaction buffer</t>
  </si>
  <si>
    <t>final conc Tryton</t>
  </si>
  <si>
    <t>CuSO4</t>
  </si>
  <si>
    <t>stock conc Tryton</t>
  </si>
  <si>
    <t>Alexa Fluor® azide</t>
  </si>
  <si>
    <t>3) Counterstaining</t>
  </si>
  <si>
    <t>1X Reaction Buffer additive</t>
  </si>
  <si>
    <t>X</t>
  </si>
  <si>
    <t>10X Click-iT® buffer</t>
  </si>
  <si>
    <t>10X additive</t>
  </si>
  <si>
    <t>DAPI stock conc</t>
  </si>
  <si>
    <t>mg/mL</t>
  </si>
  <si>
    <t>milliQ H2O</t>
  </si>
  <si>
    <t>DAPI final conc</t>
  </si>
  <si>
    <t>ug/mL</t>
  </si>
  <si>
    <t>DAPI stock Vol</t>
  </si>
  <si>
    <t>Vol per well</t>
  </si>
  <si>
    <t>excess vol (+2 mL)</t>
  </si>
  <si>
    <t>vol 10 mM EdU</t>
  </si>
  <si>
    <t>tot vol medium</t>
  </si>
  <si>
    <t>excess vol medium (+2 mL)</t>
  </si>
  <si>
    <t>vol per well</t>
  </si>
  <si>
    <t>fixative tot vol</t>
  </si>
  <si>
    <t>EdU feeding</t>
  </si>
  <si>
    <t>Fixation</t>
  </si>
  <si>
    <t>(8%PFA in 200mM Sorensen)</t>
  </si>
  <si>
    <t>Alternative Fixation</t>
  </si>
  <si>
    <t>(4%PFA in PBS)</t>
  </si>
  <si>
    <t>PBS</t>
  </si>
  <si>
    <t xml:space="preserve">2X Fixation Solultion </t>
  </si>
  <si>
    <t>SA-B-Gal Staining</t>
  </si>
  <si>
    <t>EdU Staining</t>
  </si>
  <si>
    <t>1) Permeabilization</t>
  </si>
  <si>
    <t>1X Reaction buffer additive</t>
  </si>
  <si>
    <t>excess X-Gal powder</t>
  </si>
  <si>
    <t>1 well (100 uL)</t>
  </si>
  <si>
    <t>(+2 mL excess vol)</t>
  </si>
  <si>
    <t>Tot Vol</t>
  </si>
  <si>
    <t>excess MilliQ Vol (+2 mL)</t>
  </si>
  <si>
    <t>number of plates</t>
  </si>
  <si>
    <t>well # per plate</t>
  </si>
  <si>
    <t>excess DMSO vol (1.1X)</t>
  </si>
  <si>
    <t>plate #</t>
  </si>
  <si>
    <t>tot well # (all plates)</t>
  </si>
  <si>
    <t>per 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</si>
</sst>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>
      <alignment horizontal="right"/>
    </xf>
    <xf numFmtId="0" fontId="0" fillId="2" borderId="1" xfId="0" applyFill="1" applyBorder="1"/>
    <xf numFmtId="0" fontId="1" fillId="0" borderId="0" xfId="0" applyFont="1" applyAlignment="1">
      <alignment horizontal="right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2" borderId="0" xfId="0" applyFill="1"/>
    <xf numFmtId="0" fontId="0" fillId="3" borderId="0" xfId="0" applyFill="1"/>
    <xf numFmtId="0" fontId="1" fillId="0" borderId="2" xfId="0" applyFont="1" applyBorder="1"/>
    <xf numFmtId="0" fontId="0" fillId="0" borderId="3" xfId="0" applyBorder="1"/>
    <xf numFmtId="0" fontId="0" fillId="0" borderId="1" xfId="0" applyBorder="1" applyAlignment="1">
      <alignment horizontal="right"/>
    </xf>
    <xf numFmtId="0" fontId="0" fillId="0" borderId="1" xfId="0" applyBorder="1"/>
    <xf numFmtId="0" fontId="0" fillId="3" borderId="1" xfId="0" applyFill="1" applyBorder="1"/>
    <xf numFmtId="0" fontId="1" fillId="0" borderId="5" xfId="0" applyFont="1" applyBorder="1"/>
    <xf numFmtId="0" fontId="0" fillId="0" borderId="10" xfId="0" applyBorder="1" applyAlignment="1">
      <alignment horizontal="right"/>
    </xf>
    <xf numFmtId="0" fontId="0" fillId="2" borderId="10" xfId="0" applyFill="1" applyBorder="1"/>
    <xf numFmtId="0" fontId="0" fillId="0" borderId="10" xfId="0" applyBorder="1"/>
    <xf numFmtId="0" fontId="0" fillId="0" borderId="11" xfId="0" applyBorder="1" applyAlignment="1">
      <alignment horizontal="right"/>
    </xf>
    <xf numFmtId="164" fontId="0" fillId="0" borderId="10" xfId="0" applyNumberFormat="1" applyBorder="1"/>
    <xf numFmtId="164" fontId="0" fillId="0" borderId="8" xfId="0" applyNumberFormat="1" applyBorder="1"/>
    <xf numFmtId="0" fontId="0" fillId="3" borderId="10" xfId="0" applyFill="1" applyBorder="1"/>
    <xf numFmtId="0" fontId="0" fillId="0" borderId="8" xfId="0" applyBorder="1" applyAlignment="1">
      <alignment horizontal="right"/>
    </xf>
    <xf numFmtId="0" fontId="0" fillId="3" borderId="8" xfId="0" applyFill="1" applyBorder="1"/>
    <xf numFmtId="0" fontId="2" fillId="0" borderId="0" xfId="0" applyFont="1"/>
    <xf numFmtId="0" fontId="2" fillId="0" borderId="0" xfId="0" applyFont="1" applyAlignment="1">
      <alignment horizontal="left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4" borderId="1" xfId="0" applyFill="1" applyBorder="1"/>
    <xf numFmtId="1" fontId="0" fillId="3" borderId="8" xfId="0" applyNumberFormat="1" applyFill="1" applyBorder="1"/>
    <xf numFmtId="164" fontId="0" fillId="3" borderId="1" xfId="0" applyNumberFormat="1" applyFill="1" applyBorder="1"/>
    <xf numFmtId="0" fontId="0" fillId="0" borderId="5" xfId="0" applyBorder="1" applyAlignment="1">
      <alignment horizontal="right"/>
    </xf>
    <xf numFmtId="0" fontId="0" fillId="0" borderId="7" xfId="0" applyBorder="1" applyAlignment="1">
      <alignment horizontal="right"/>
    </xf>
    <xf numFmtId="0" fontId="3" fillId="0" borderId="0" xfId="0" applyFont="1" applyAlignment="1">
      <alignment vertical="center"/>
    </xf>
    <xf numFmtId="0" fontId="1" fillId="0" borderId="0" xfId="0" applyFont="1" applyAlignment="1">
      <alignment horizontal="left"/>
    </xf>
    <xf numFmtId="164" fontId="0" fillId="0" borderId="0" xfId="0" applyNumberFormat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ED3380-D4C4-4C12-9AC2-43803ADC967A}">
  <dimension ref="A1:J9"/>
  <sheetViews>
    <sheetView tabSelected="1" workbookViewId="0"/>
  </sheetViews>
  <sheetFormatPr defaultRowHeight="15" x14ac:dyDescent="0.25"/>
  <cols>
    <col min="1" max="1" width="25.140625" style="1" bestFit="1" customWidth="1"/>
    <col min="9" max="9" width="9.140625" style="1"/>
  </cols>
  <sheetData>
    <row r="1" spans="1:10" ht="19.5" thickBot="1" x14ac:dyDescent="0.35">
      <c r="A1" s="33" t="s">
        <v>50</v>
      </c>
      <c r="I1"/>
      <c r="J1" s="1"/>
    </row>
    <row r="2" spans="1:10" x14ac:dyDescent="0.25">
      <c r="A2" s="1" t="s">
        <v>43</v>
      </c>
      <c r="B2" s="2">
        <v>100</v>
      </c>
      <c r="C2" t="s">
        <v>0</v>
      </c>
      <c r="G2" s="4"/>
      <c r="H2" s="11" t="s">
        <v>10</v>
      </c>
      <c r="I2" s="5"/>
      <c r="J2" s="1"/>
    </row>
    <row r="3" spans="1:10" x14ac:dyDescent="0.25">
      <c r="G3" s="6"/>
      <c r="I3" s="7"/>
      <c r="J3" s="1"/>
    </row>
    <row r="4" spans="1:10" x14ac:dyDescent="0.25">
      <c r="A4"/>
      <c r="B4" s="12" t="s">
        <v>13</v>
      </c>
      <c r="D4" s="12"/>
      <c r="E4" s="12" t="s">
        <v>14</v>
      </c>
      <c r="G4" s="6"/>
      <c r="H4" s="15" t="s">
        <v>9</v>
      </c>
      <c r="I4" s="7"/>
      <c r="J4" s="1"/>
    </row>
    <row r="5" spans="1:10" x14ac:dyDescent="0.25">
      <c r="A5" s="23" t="s">
        <v>8</v>
      </c>
      <c r="B5" s="2">
        <v>48</v>
      </c>
      <c r="C5" s="25"/>
      <c r="D5" s="25"/>
      <c r="E5" s="2">
        <v>12</v>
      </c>
      <c r="G5" s="6"/>
      <c r="I5" s="7"/>
      <c r="J5" s="1"/>
    </row>
    <row r="6" spans="1:10" x14ac:dyDescent="0.25">
      <c r="A6" s="19" t="s">
        <v>46</v>
      </c>
      <c r="B6" s="20">
        <f>$B$2*B5</f>
        <v>4800</v>
      </c>
      <c r="C6" s="20" t="s">
        <v>0</v>
      </c>
      <c r="D6" s="20"/>
      <c r="E6" s="20">
        <f>$B$2*E5</f>
        <v>1200</v>
      </c>
      <c r="F6" t="s">
        <v>19</v>
      </c>
      <c r="G6" s="6"/>
      <c r="H6" s="16" t="s">
        <v>11</v>
      </c>
      <c r="I6" s="7"/>
      <c r="J6" s="1"/>
    </row>
    <row r="7" spans="1:10" ht="15.75" thickBot="1" x14ac:dyDescent="0.3">
      <c r="A7" s="19" t="s">
        <v>47</v>
      </c>
      <c r="B7" s="21">
        <f>B6+2000</f>
        <v>6800</v>
      </c>
      <c r="C7" s="20" t="s">
        <v>0</v>
      </c>
      <c r="D7" s="20"/>
      <c r="E7" s="21">
        <f>E6+2000</f>
        <v>3200</v>
      </c>
      <c r="F7" t="s">
        <v>19</v>
      </c>
      <c r="G7" s="8"/>
      <c r="H7" s="9"/>
      <c r="I7" s="10"/>
      <c r="J7" s="1"/>
    </row>
    <row r="8" spans="1:10" x14ac:dyDescent="0.25">
      <c r="A8" s="19" t="s">
        <v>45</v>
      </c>
      <c r="B8" s="21">
        <f>B7/4000</f>
        <v>1.7</v>
      </c>
      <c r="C8" s="20" t="s">
        <v>0</v>
      </c>
      <c r="D8" s="20" t="s">
        <v>15</v>
      </c>
      <c r="E8" s="21">
        <f>E7/4000</f>
        <v>0.8</v>
      </c>
      <c r="F8" t="s">
        <v>0</v>
      </c>
      <c r="I8"/>
      <c r="J8" s="1"/>
    </row>
    <row r="9" spans="1:10" x14ac:dyDescent="0.25">
      <c r="A9"/>
      <c r="D9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71A7E1-00CF-4D24-A673-270635F4ADF8}">
  <dimension ref="A1:G15"/>
  <sheetViews>
    <sheetView workbookViewId="0">
      <selection activeCell="J16" sqref="J16"/>
    </sheetView>
  </sheetViews>
  <sheetFormatPr defaultRowHeight="15" x14ac:dyDescent="0.25"/>
  <cols>
    <col min="1" max="1" width="26.85546875" customWidth="1"/>
  </cols>
  <sheetData>
    <row r="1" spans="1:7" ht="19.5" thickBot="1" x14ac:dyDescent="0.35">
      <c r="A1" s="32" t="s">
        <v>51</v>
      </c>
      <c r="B1" s="25"/>
    </row>
    <row r="2" spans="1:7" x14ac:dyDescent="0.25">
      <c r="A2" s="1" t="s">
        <v>48</v>
      </c>
      <c r="B2" s="2">
        <v>0.1</v>
      </c>
      <c r="C2" t="s">
        <v>19</v>
      </c>
      <c r="E2" s="4"/>
      <c r="F2" s="11" t="s">
        <v>10</v>
      </c>
      <c r="G2" s="5"/>
    </row>
    <row r="3" spans="1:7" x14ac:dyDescent="0.25">
      <c r="A3" s="1" t="s">
        <v>70</v>
      </c>
      <c r="B3" s="2">
        <v>60</v>
      </c>
      <c r="E3" s="6"/>
      <c r="G3" s="7"/>
    </row>
    <row r="4" spans="1:7" x14ac:dyDescent="0.25">
      <c r="A4" s="1" t="s">
        <v>49</v>
      </c>
      <c r="B4" s="36">
        <f>B3*B2</f>
        <v>6</v>
      </c>
      <c r="C4" t="s">
        <v>19</v>
      </c>
      <c r="E4" s="6"/>
      <c r="F4" s="15" t="s">
        <v>9</v>
      </c>
      <c r="G4" s="7"/>
    </row>
    <row r="5" spans="1:7" x14ac:dyDescent="0.25">
      <c r="A5" s="1" t="s">
        <v>69</v>
      </c>
      <c r="B5" s="2">
        <v>1</v>
      </c>
      <c r="E5" s="6"/>
      <c r="G5" s="7"/>
    </row>
    <row r="6" spans="1:7" x14ac:dyDescent="0.25">
      <c r="A6" s="1" t="str">
        <f>"fixative excess vol (+2*"&amp;B5&amp;" mL)"</f>
        <v>fixative excess vol (+2*1 mL)</v>
      </c>
      <c r="B6" s="36">
        <f>B4+2*B5</f>
        <v>8</v>
      </c>
      <c r="C6" t="s">
        <v>19</v>
      </c>
      <c r="E6" s="6"/>
      <c r="F6" s="16" t="s">
        <v>11</v>
      </c>
      <c r="G6" s="7"/>
    </row>
    <row r="7" spans="1:7" ht="15.75" thickBot="1" x14ac:dyDescent="0.3">
      <c r="A7" s="1" t="s">
        <v>71</v>
      </c>
      <c r="B7" s="36">
        <f>B6/B5</f>
        <v>8</v>
      </c>
      <c r="C7" t="s">
        <v>19</v>
      </c>
      <c r="E7" s="8"/>
      <c r="F7" s="9"/>
      <c r="G7" s="10"/>
    </row>
    <row r="9" spans="1:7" x14ac:dyDescent="0.25">
      <c r="A9" s="14" t="s">
        <v>20</v>
      </c>
    </row>
    <row r="10" spans="1:7" x14ac:dyDescent="0.25">
      <c r="A10" s="1" t="s">
        <v>21</v>
      </c>
      <c r="B10" s="2">
        <v>32</v>
      </c>
      <c r="C10" t="s">
        <v>22</v>
      </c>
    </row>
    <row r="12" spans="1:7" x14ac:dyDescent="0.25">
      <c r="B12" s="35" t="s">
        <v>56</v>
      </c>
      <c r="F12" s="35" t="s">
        <v>53</v>
      </c>
    </row>
    <row r="13" spans="1:7" x14ac:dyDescent="0.25">
      <c r="A13" s="25"/>
      <c r="B13" s="34" t="s">
        <v>52</v>
      </c>
      <c r="C13" s="25"/>
      <c r="D13" s="25"/>
      <c r="E13" s="25"/>
      <c r="F13" s="34" t="s">
        <v>54</v>
      </c>
      <c r="G13" s="25"/>
    </row>
    <row r="14" spans="1:7" x14ac:dyDescent="0.25">
      <c r="A14" s="23" t="s">
        <v>23</v>
      </c>
      <c r="B14" s="29">
        <f>$B$6-B15</f>
        <v>6</v>
      </c>
      <c r="C14" s="25" t="s">
        <v>19</v>
      </c>
      <c r="D14" s="23"/>
      <c r="E14" s="23" t="s">
        <v>55</v>
      </c>
      <c r="F14" s="29">
        <f>$B$6-F15</f>
        <v>7</v>
      </c>
      <c r="G14" s="25" t="s">
        <v>19</v>
      </c>
    </row>
    <row r="15" spans="1:7" x14ac:dyDescent="0.25">
      <c r="A15" s="19" t="str">
        <f>"vol "&amp;$B$10&amp;"% PFA"</f>
        <v>vol 32% PFA</v>
      </c>
      <c r="B15" s="21">
        <f>$B$6*8/$B$10</f>
        <v>2</v>
      </c>
      <c r="C15" s="20" t="s">
        <v>19</v>
      </c>
      <c r="D15" s="19"/>
      <c r="E15" s="19" t="str">
        <f>"vol "&amp;$B$10&amp;"% PFA"</f>
        <v>vol 32% PFA</v>
      </c>
      <c r="F15" s="21">
        <f>$B$6*4/$B$10</f>
        <v>1</v>
      </c>
      <c r="G15" s="20" t="s">
        <v>19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989E76-EA27-4530-B766-FB740DAB9D18}">
  <dimension ref="A1:G25"/>
  <sheetViews>
    <sheetView workbookViewId="0">
      <selection activeCell="B17" sqref="B17"/>
    </sheetView>
  </sheetViews>
  <sheetFormatPr defaultRowHeight="15" x14ac:dyDescent="0.25"/>
  <cols>
    <col min="1" max="1" width="23.85546875" style="1" bestFit="1" customWidth="1"/>
    <col min="2" max="2" width="9.42578125" customWidth="1"/>
    <col min="3" max="3" width="5.85546875" customWidth="1"/>
    <col min="4" max="4" width="9.140625" style="1" customWidth="1"/>
  </cols>
  <sheetData>
    <row r="1" spans="1:7" ht="19.5" thickBot="1" x14ac:dyDescent="0.35">
      <c r="A1" s="32" t="s">
        <v>57</v>
      </c>
    </row>
    <row r="2" spans="1:7" x14ac:dyDescent="0.25">
      <c r="A2" s="3"/>
      <c r="B2" s="13" t="s">
        <v>17</v>
      </c>
      <c r="E2" s="4"/>
      <c r="F2" s="11" t="s">
        <v>10</v>
      </c>
      <c r="G2" s="5"/>
    </row>
    <row r="3" spans="1:7" x14ac:dyDescent="0.25">
      <c r="A3" s="1" t="s">
        <v>7</v>
      </c>
      <c r="B3">
        <v>200</v>
      </c>
      <c r="C3" t="s">
        <v>0</v>
      </c>
      <c r="E3" s="6"/>
      <c r="G3" s="7"/>
    </row>
    <row r="4" spans="1:7" x14ac:dyDescent="0.25">
      <c r="A4" s="1" t="s">
        <v>1</v>
      </c>
      <c r="B4">
        <v>188</v>
      </c>
      <c r="C4" t="s">
        <v>0</v>
      </c>
      <c r="E4" s="6"/>
      <c r="F4" s="15" t="s">
        <v>9</v>
      </c>
      <c r="G4" s="7"/>
    </row>
    <row r="5" spans="1:7" x14ac:dyDescent="0.25">
      <c r="A5" s="1" t="s">
        <v>2</v>
      </c>
      <c r="B5">
        <v>2</v>
      </c>
      <c r="C5" t="s">
        <v>0</v>
      </c>
      <c r="E5" s="6"/>
      <c r="G5" s="7"/>
    </row>
    <row r="6" spans="1:7" x14ac:dyDescent="0.25">
      <c r="A6" s="1" t="s">
        <v>3</v>
      </c>
      <c r="B6">
        <v>10</v>
      </c>
      <c r="C6" t="s">
        <v>0</v>
      </c>
      <c r="E6" s="6"/>
      <c r="F6" s="16" t="s">
        <v>11</v>
      </c>
      <c r="G6" s="7"/>
    </row>
    <row r="7" spans="1:7" ht="15.75" thickBot="1" x14ac:dyDescent="0.3">
      <c r="E7" s="8"/>
      <c r="F7" s="9"/>
      <c r="G7" s="10"/>
    </row>
    <row r="8" spans="1:7" x14ac:dyDescent="0.25">
      <c r="A8" s="1" t="s">
        <v>48</v>
      </c>
      <c r="B8" s="2">
        <v>200</v>
      </c>
      <c r="C8" t="s">
        <v>0</v>
      </c>
    </row>
    <row r="9" spans="1:7" x14ac:dyDescent="0.25">
      <c r="A9" s="1" t="s">
        <v>1</v>
      </c>
      <c r="B9" s="21">
        <f>$B$8/$B$3*B4</f>
        <v>188</v>
      </c>
      <c r="C9" t="s">
        <v>0</v>
      </c>
    </row>
    <row r="10" spans="1:7" x14ac:dyDescent="0.25">
      <c r="A10" s="1" t="s">
        <v>2</v>
      </c>
      <c r="B10" s="21">
        <f t="shared" ref="B10:B11" si="0">$B$8/$B$3*B5</f>
        <v>2</v>
      </c>
      <c r="C10" t="s">
        <v>0</v>
      </c>
    </row>
    <row r="11" spans="1:7" x14ac:dyDescent="0.25">
      <c r="A11" s="1" t="s">
        <v>6</v>
      </c>
      <c r="B11" s="16">
        <f t="shared" si="0"/>
        <v>10</v>
      </c>
      <c r="C11" t="s">
        <v>0</v>
      </c>
    </row>
    <row r="12" spans="1:7" x14ac:dyDescent="0.25">
      <c r="B12" s="1"/>
    </row>
    <row r="13" spans="1:7" x14ac:dyDescent="0.25">
      <c r="A13" s="1" t="s">
        <v>66</v>
      </c>
      <c r="B13" s="2">
        <v>1</v>
      </c>
    </row>
    <row r="15" spans="1:7" x14ac:dyDescent="0.25">
      <c r="B15" s="12" t="s">
        <v>13</v>
      </c>
      <c r="E15" s="12" t="s">
        <v>14</v>
      </c>
    </row>
    <row r="16" spans="1:7" x14ac:dyDescent="0.25">
      <c r="A16" s="19" t="s">
        <v>67</v>
      </c>
      <c r="B16" s="2">
        <v>48</v>
      </c>
      <c r="C16" s="20"/>
      <c r="D16" s="19"/>
      <c r="E16" s="2">
        <v>12</v>
      </c>
    </row>
    <row r="17" spans="1:6" x14ac:dyDescent="0.25">
      <c r="A17" s="23" t="s">
        <v>12</v>
      </c>
      <c r="B17" s="23">
        <f>B16*$B$8*$B$13</f>
        <v>9600</v>
      </c>
      <c r="C17" s="25" t="s">
        <v>0</v>
      </c>
      <c r="D17" s="23"/>
      <c r="E17" s="23">
        <f>E16*$B$8*$B$13</f>
        <v>2400</v>
      </c>
      <c r="F17" s="25" t="s">
        <v>0</v>
      </c>
    </row>
    <row r="18" spans="1:6" x14ac:dyDescent="0.25">
      <c r="A18" s="23" t="str">
        <f>"excess vol (+2*"&amp;B13&amp;" mL)"</f>
        <v>excess vol (+2*1 mL)</v>
      </c>
      <c r="B18" s="23">
        <f>B17+2000*$B$13</f>
        <v>11600</v>
      </c>
      <c r="C18" s="25" t="s">
        <v>0</v>
      </c>
      <c r="D18" s="23"/>
      <c r="E18" s="23">
        <f>E17+2000*$B$13</f>
        <v>4400</v>
      </c>
      <c r="F18" s="25" t="s">
        <v>0</v>
      </c>
    </row>
    <row r="19" spans="1:6" x14ac:dyDescent="0.25">
      <c r="A19" s="23" t="s">
        <v>1</v>
      </c>
      <c r="B19" s="29">
        <f>$B$18/$B$3*B4</f>
        <v>10904</v>
      </c>
      <c r="C19" s="25" t="s">
        <v>0</v>
      </c>
      <c r="D19" s="23"/>
      <c r="E19" s="29">
        <f>$E$18/$B$3*B4</f>
        <v>4136</v>
      </c>
      <c r="F19" s="25" t="s">
        <v>0</v>
      </c>
    </row>
    <row r="20" spans="1:6" x14ac:dyDescent="0.25">
      <c r="A20" s="23" t="s">
        <v>2</v>
      </c>
      <c r="B20" s="29">
        <f>$B$18/$B$3*B5</f>
        <v>116</v>
      </c>
      <c r="C20" s="25" t="s">
        <v>0</v>
      </c>
      <c r="D20" s="23"/>
      <c r="E20" s="29">
        <f>$E$18/$B$3*B5</f>
        <v>44</v>
      </c>
      <c r="F20" s="25" t="s">
        <v>0</v>
      </c>
    </row>
    <row r="21" spans="1:6" x14ac:dyDescent="0.25">
      <c r="A21" s="23" t="s">
        <v>6</v>
      </c>
      <c r="B21" s="29">
        <f>$B$18/$B$3*B6</f>
        <v>580</v>
      </c>
      <c r="C21" s="25" t="s">
        <v>0</v>
      </c>
      <c r="D21" s="23" t="s">
        <v>15</v>
      </c>
      <c r="E21" s="29">
        <f>$E$18/$B$3*B6</f>
        <v>220</v>
      </c>
      <c r="F21" s="25" t="s">
        <v>0</v>
      </c>
    </row>
    <row r="23" spans="1:6" x14ac:dyDescent="0.25">
      <c r="A23" s="3"/>
      <c r="B23" s="35" t="s">
        <v>4</v>
      </c>
      <c r="E23" s="35" t="s">
        <v>16</v>
      </c>
    </row>
    <row r="24" spans="1:6" x14ac:dyDescent="0.25">
      <c r="A24" s="1" t="s">
        <v>68</v>
      </c>
      <c r="B24" s="16">
        <f>B21*1.1</f>
        <v>638</v>
      </c>
      <c r="C24" t="s">
        <v>0</v>
      </c>
    </row>
    <row r="25" spans="1:6" x14ac:dyDescent="0.25">
      <c r="A25" s="1" t="s">
        <v>61</v>
      </c>
      <c r="B25" s="16">
        <f>20/1000*B24</f>
        <v>12.76</v>
      </c>
      <c r="C25" t="s">
        <v>5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C3DF3-FF81-4CEF-A9A2-B7EBA38F7386}">
  <dimension ref="A1:M22"/>
  <sheetViews>
    <sheetView workbookViewId="0">
      <selection activeCell="B3" sqref="B3"/>
    </sheetView>
  </sheetViews>
  <sheetFormatPr defaultRowHeight="15" x14ac:dyDescent="0.25"/>
  <cols>
    <col min="1" max="1" width="18.5703125" bestFit="1" customWidth="1"/>
    <col min="5" max="5" width="3.85546875" customWidth="1"/>
    <col min="6" max="6" width="9" customWidth="1"/>
    <col min="7" max="7" width="9.140625" customWidth="1"/>
  </cols>
  <sheetData>
    <row r="1" spans="1:13" ht="19.5" thickBot="1" x14ac:dyDescent="0.35">
      <c r="A1" s="32" t="s">
        <v>58</v>
      </c>
    </row>
    <row r="2" spans="1:13" x14ac:dyDescent="0.25">
      <c r="A2" s="17" t="s">
        <v>59</v>
      </c>
      <c r="B2" s="18"/>
      <c r="C2" s="18"/>
      <c r="D2" s="18"/>
      <c r="E2" s="5"/>
      <c r="F2" s="17" t="s">
        <v>24</v>
      </c>
      <c r="G2" s="18"/>
      <c r="H2" s="18"/>
      <c r="I2" s="18"/>
      <c r="J2" s="18"/>
      <c r="K2" s="18"/>
      <c r="L2" s="18"/>
      <c r="M2" s="5"/>
    </row>
    <row r="3" spans="1:13" x14ac:dyDescent="0.25">
      <c r="A3" s="39" t="s">
        <v>8</v>
      </c>
      <c r="B3" s="2">
        <v>60</v>
      </c>
      <c r="E3" s="7"/>
      <c r="F3" s="6"/>
      <c r="H3" s="1" t="s">
        <v>8</v>
      </c>
      <c r="I3" s="2">
        <f>B3</f>
        <v>60</v>
      </c>
      <c r="M3" s="7"/>
    </row>
    <row r="4" spans="1:13" x14ac:dyDescent="0.25">
      <c r="A4" s="39" t="s">
        <v>48</v>
      </c>
      <c r="B4" s="2">
        <v>100</v>
      </c>
      <c r="C4" t="s">
        <v>0</v>
      </c>
      <c r="E4" s="7"/>
      <c r="F4" s="6"/>
      <c r="H4" s="39" t="s">
        <v>48</v>
      </c>
      <c r="I4" s="2">
        <v>50</v>
      </c>
      <c r="J4" t="s">
        <v>0</v>
      </c>
      <c r="M4" s="7"/>
    </row>
    <row r="5" spans="1:13" x14ac:dyDescent="0.25">
      <c r="A5" s="39" t="s">
        <v>44</v>
      </c>
      <c r="B5">
        <f>B4*B3+2000</f>
        <v>8000</v>
      </c>
      <c r="C5" t="s">
        <v>0</v>
      </c>
      <c r="E5" s="7"/>
      <c r="F5" s="6"/>
      <c r="K5" t="str">
        <f>I3&amp;" wells ("&amp;I4&amp;" uL each)"</f>
        <v>60 wells (50 uL each)</v>
      </c>
      <c r="M5" s="7"/>
    </row>
    <row r="6" spans="1:13" x14ac:dyDescent="0.25">
      <c r="A6" s="22" t="s">
        <v>26</v>
      </c>
      <c r="E6" s="7"/>
      <c r="F6" s="6"/>
      <c r="I6" s="41" t="s">
        <v>62</v>
      </c>
      <c r="K6" t="s">
        <v>63</v>
      </c>
      <c r="M6" s="7"/>
    </row>
    <row r="7" spans="1:13" x14ac:dyDescent="0.25">
      <c r="A7" s="39" t="s">
        <v>30</v>
      </c>
      <c r="B7" s="2">
        <v>100</v>
      </c>
      <c r="C7" t="s">
        <v>22</v>
      </c>
      <c r="E7" s="7"/>
      <c r="F7" s="6"/>
      <c r="H7" s="19" t="s">
        <v>64</v>
      </c>
      <c r="I7" s="20">
        <v>100</v>
      </c>
      <c r="J7" s="20" t="s">
        <v>0</v>
      </c>
      <c r="K7" s="21">
        <f>$I$3*I4+2000</f>
        <v>5000</v>
      </c>
      <c r="L7" s="20" t="s">
        <v>0</v>
      </c>
      <c r="M7" s="7"/>
    </row>
    <row r="8" spans="1:13" x14ac:dyDescent="0.25">
      <c r="A8" s="39" t="s">
        <v>28</v>
      </c>
      <c r="B8" s="2">
        <v>0.5</v>
      </c>
      <c r="C8" t="s">
        <v>22</v>
      </c>
      <c r="E8" s="7"/>
      <c r="F8" s="6"/>
      <c r="H8" s="19" t="s">
        <v>27</v>
      </c>
      <c r="I8" s="20">
        <v>86</v>
      </c>
      <c r="J8" s="20" t="s">
        <v>0</v>
      </c>
      <c r="K8" s="21">
        <f>I8/$I$7*$K$7</f>
        <v>4300</v>
      </c>
      <c r="L8" s="20" t="s">
        <v>0</v>
      </c>
      <c r="M8" s="7"/>
    </row>
    <row r="9" spans="1:13" x14ac:dyDescent="0.25">
      <c r="A9" s="39" t="str">
        <f>"vol "&amp;B7&amp;"% Tryton"</f>
        <v>vol 100% Tryton</v>
      </c>
      <c r="B9" s="38">
        <f>B5*B8/B7</f>
        <v>40</v>
      </c>
      <c r="C9" t="s">
        <v>0</v>
      </c>
      <c r="F9" s="6"/>
      <c r="H9" s="19" t="s">
        <v>29</v>
      </c>
      <c r="I9" s="20">
        <v>4</v>
      </c>
      <c r="J9" s="20" t="s">
        <v>0</v>
      </c>
      <c r="K9" s="21">
        <f>I9/$I$7*$K$7</f>
        <v>200</v>
      </c>
      <c r="L9" s="20" t="s">
        <v>0</v>
      </c>
      <c r="M9" s="7"/>
    </row>
    <row r="10" spans="1:13" ht="15.75" thickBot="1" x14ac:dyDescent="0.3">
      <c r="A10" s="40" t="s">
        <v>55</v>
      </c>
      <c r="B10" s="37">
        <f>B5</f>
        <v>8000</v>
      </c>
      <c r="C10" t="s">
        <v>0</v>
      </c>
      <c r="D10" s="9"/>
      <c r="E10" s="10"/>
      <c r="F10" s="6"/>
      <c r="H10" s="19" t="s">
        <v>31</v>
      </c>
      <c r="I10" s="20">
        <v>0.24</v>
      </c>
      <c r="J10" s="20" t="s">
        <v>0</v>
      </c>
      <c r="K10" s="21">
        <f>I10/$I$7*$K$7</f>
        <v>11.999999999999998</v>
      </c>
      <c r="L10" s="20" t="s">
        <v>0</v>
      </c>
      <c r="M10" s="7"/>
    </row>
    <row r="11" spans="1:13" x14ac:dyDescent="0.25">
      <c r="A11" s="17" t="s">
        <v>32</v>
      </c>
      <c r="B11" s="18"/>
      <c r="C11" s="18"/>
      <c r="D11" s="18"/>
      <c r="E11" s="5"/>
      <c r="F11" s="6"/>
      <c r="H11" s="19" t="s">
        <v>60</v>
      </c>
      <c r="I11" s="20">
        <v>10</v>
      </c>
      <c r="J11" s="20" t="s">
        <v>0</v>
      </c>
      <c r="K11" s="21">
        <f>I11/$I$7*$K$7</f>
        <v>500</v>
      </c>
      <c r="L11" s="20" t="s">
        <v>0</v>
      </c>
      <c r="M11" s="7"/>
    </row>
    <row r="12" spans="1:13" x14ac:dyDescent="0.25">
      <c r="A12" s="6"/>
      <c r="B12" s="23" t="s">
        <v>18</v>
      </c>
      <c r="C12" s="24">
        <f>B3</f>
        <v>60</v>
      </c>
      <c r="D12" s="25"/>
      <c r="E12" s="7"/>
      <c r="F12" s="6"/>
      <c r="M12" s="7"/>
    </row>
    <row r="13" spans="1:13" x14ac:dyDescent="0.25">
      <c r="B13" s="1" t="s">
        <v>48</v>
      </c>
      <c r="C13" s="15">
        <v>100</v>
      </c>
      <c r="D13" t="s">
        <v>0</v>
      </c>
      <c r="E13" s="7"/>
      <c r="F13" s="6"/>
      <c r="G13" s="14" t="s">
        <v>27</v>
      </c>
      <c r="K13" s="42" t="s">
        <v>33</v>
      </c>
      <c r="M13" s="7"/>
    </row>
    <row r="14" spans="1:13" x14ac:dyDescent="0.25">
      <c r="A14" s="6"/>
      <c r="B14" s="26" t="s">
        <v>37</v>
      </c>
      <c r="C14" s="2">
        <v>5</v>
      </c>
      <c r="D14" s="20" t="s">
        <v>38</v>
      </c>
      <c r="E14" s="7"/>
      <c r="F14" s="6"/>
      <c r="G14" s="1" t="s">
        <v>25</v>
      </c>
      <c r="H14">
        <v>1.05</v>
      </c>
      <c r="I14" t="s">
        <v>34</v>
      </c>
      <c r="K14" s="1" t="s">
        <v>25</v>
      </c>
      <c r="L14">
        <v>1.01</v>
      </c>
      <c r="M14" s="7" t="s">
        <v>34</v>
      </c>
    </row>
    <row r="15" spans="1:13" x14ac:dyDescent="0.25">
      <c r="A15" s="6"/>
      <c r="B15" s="19" t="s">
        <v>40</v>
      </c>
      <c r="C15" s="20">
        <v>0.5</v>
      </c>
      <c r="D15" s="20" t="s">
        <v>41</v>
      </c>
      <c r="E15" s="7"/>
      <c r="F15" s="6"/>
      <c r="G15" s="1" t="s">
        <v>35</v>
      </c>
      <c r="H15" s="43">
        <f>$K$8*$H$14/10</f>
        <v>451.5</v>
      </c>
      <c r="I15" t="s">
        <v>0</v>
      </c>
      <c r="K15" s="1" t="s">
        <v>36</v>
      </c>
      <c r="L15" s="43">
        <f>$K$11*$L$14/10</f>
        <v>50.5</v>
      </c>
      <c r="M15" s="7" t="s">
        <v>0</v>
      </c>
    </row>
    <row r="16" spans="1:13" x14ac:dyDescent="0.25">
      <c r="A16" s="6"/>
      <c r="B16" s="1"/>
      <c r="E16" s="7"/>
      <c r="F16" s="6"/>
      <c r="G16" s="23" t="s">
        <v>39</v>
      </c>
      <c r="H16" s="27">
        <f>$K$8*$H$14-H15</f>
        <v>4063.5</v>
      </c>
      <c r="I16" s="25" t="s">
        <v>0</v>
      </c>
      <c r="K16" s="23" t="s">
        <v>39</v>
      </c>
      <c r="L16" s="27">
        <f>$K$11*$L$14-L15</f>
        <v>454.5</v>
      </c>
      <c r="M16" s="44" t="s">
        <v>0</v>
      </c>
    </row>
    <row r="17" spans="1:13" ht="15.75" thickBot="1" x14ac:dyDescent="0.3">
      <c r="A17" s="6"/>
      <c r="B17" s="23" t="s">
        <v>42</v>
      </c>
      <c r="C17" s="29">
        <f>C18*C15/C14/1000</f>
        <v>0.8</v>
      </c>
      <c r="D17" s="25" t="s">
        <v>0</v>
      </c>
      <c r="E17" s="7"/>
      <c r="F17" s="8"/>
      <c r="G17" s="9"/>
      <c r="H17" s="28">
        <f>SUM(H15:H16)</f>
        <v>4515</v>
      </c>
      <c r="I17" s="9" t="s">
        <v>0</v>
      </c>
      <c r="J17" s="9"/>
      <c r="K17" s="9"/>
      <c r="L17" s="28">
        <f>SUM(L15:L16)</f>
        <v>505</v>
      </c>
      <c r="M17" s="10" t="s">
        <v>0</v>
      </c>
    </row>
    <row r="18" spans="1:13" ht="15.75" thickBot="1" x14ac:dyDescent="0.3">
      <c r="A18" s="8"/>
      <c r="B18" s="30" t="s">
        <v>65</v>
      </c>
      <c r="C18" s="31">
        <f>C12*C13+2000</f>
        <v>8000</v>
      </c>
      <c r="D18" s="9" t="s">
        <v>0</v>
      </c>
      <c r="E18" s="10"/>
    </row>
    <row r="19" spans="1:13" x14ac:dyDescent="0.25">
      <c r="G19" s="4"/>
      <c r="H19" s="11" t="s">
        <v>10</v>
      </c>
      <c r="I19" s="18"/>
      <c r="J19" s="18"/>
      <c r="K19" s="5"/>
    </row>
    <row r="20" spans="1:13" x14ac:dyDescent="0.25">
      <c r="G20" s="6"/>
      <c r="K20" s="7"/>
    </row>
    <row r="21" spans="1:13" x14ac:dyDescent="0.25">
      <c r="G21" s="6"/>
      <c r="H21" s="15" t="s">
        <v>9</v>
      </c>
      <c r="J21" s="16" t="s">
        <v>11</v>
      </c>
      <c r="K21" s="7"/>
    </row>
    <row r="22" spans="1:13" ht="15.75" thickBot="1" x14ac:dyDescent="0.3">
      <c r="G22" s="8"/>
      <c r="H22" s="9"/>
      <c r="I22" s="9"/>
      <c r="J22" s="9"/>
      <c r="K22" s="1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EdU_feeding</vt:lpstr>
      <vt:lpstr>Fixation</vt:lpstr>
      <vt:lpstr>SA-B-Gal_Staining</vt:lpstr>
      <vt:lpstr>EdU_Detection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 N</dc:creator>
  <cp:lastModifiedBy>FN</cp:lastModifiedBy>
  <cp:lastPrinted>2022-07-29T19:02:32Z</cp:lastPrinted>
  <dcterms:created xsi:type="dcterms:W3CDTF">2015-06-05T18:17:20Z</dcterms:created>
  <dcterms:modified xsi:type="dcterms:W3CDTF">2023-09-06T23:24:01Z</dcterms:modified>
</cp:coreProperties>
</file>