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166925"/>
  <mc:AlternateContent xmlns:mc="http://schemas.openxmlformats.org/markup-compatibility/2006">
    <mc:Choice Requires="x15">
      <x15ac:absPath xmlns:x15ac="http://schemas.microsoft.com/office/spreadsheetml/2010/11/ac" url="/Users/samy/Library/Mobile Documents/com~apple~CloudDocs/Projects/manuscripts/Manuscript_Dam&amp;ChIC/protocols_io/"/>
    </mc:Choice>
  </mc:AlternateContent>
  <xr:revisionPtr revIDLastSave="0" documentId="13_ncr:1_{13633335-BA7D-EC48-87DB-1208D80070F2}" xr6:coauthVersionLast="47" xr6:coauthVersionMax="47" xr10:uidLastSave="{00000000-0000-0000-0000-000000000000}"/>
  <bookViews>
    <workbookView xWindow="55300" yWindow="-25460" windowWidth="26140" windowHeight="26600" xr2:uid="{945117C8-E8A4-614B-A27B-31E2FEA11E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C109" i="1" l="1"/>
  <c r="C96" i="1"/>
  <c r="C83" i="1"/>
  <c r="C82" i="1"/>
  <c r="C81" i="1"/>
  <c r="C80" i="1"/>
  <c r="C66" i="1"/>
  <c r="C65" i="1"/>
  <c r="C64" i="1"/>
  <c r="C51" i="1"/>
  <c r="C50" i="1" l="1"/>
  <c r="B84" i="1" l="1"/>
  <c r="B68" i="1"/>
  <c r="B45" i="1"/>
  <c r="B52" i="1"/>
  <c r="B97" i="1" l="1"/>
  <c r="B69" i="1"/>
  <c r="B53" i="1"/>
  <c r="B15" i="1" l="1"/>
  <c r="D97" i="1" s="1"/>
  <c r="B133" i="1"/>
  <c r="D133" i="1" s="1"/>
  <c r="B110" i="1"/>
  <c r="B135" i="1" s="1"/>
  <c r="D95" i="1" l="1"/>
  <c r="D96" i="1"/>
  <c r="E97" i="1"/>
  <c r="D94" i="1"/>
  <c r="D52" i="1"/>
  <c r="E52" i="1" s="1"/>
  <c r="D68" i="1"/>
  <c r="D110" i="1"/>
  <c r="D84" i="1"/>
  <c r="E85" i="1" s="1"/>
  <c r="E133" i="1"/>
  <c r="E134" i="1"/>
  <c r="B85" i="1"/>
  <c r="B98" i="1" s="1"/>
  <c r="B111" i="1" s="1"/>
  <c r="D132" i="1"/>
  <c r="D130" i="1"/>
  <c r="D131" i="1"/>
  <c r="C130" i="1"/>
  <c r="D50" i="1" l="1"/>
  <c r="D49" i="1"/>
  <c r="E84" i="1"/>
  <c r="D51" i="1"/>
  <c r="D48" i="1"/>
  <c r="D64" i="1"/>
  <c r="D66" i="1"/>
  <c r="D65" i="1"/>
  <c r="D63" i="1"/>
  <c r="E68" i="1"/>
  <c r="D67" i="1"/>
  <c r="D83" i="1"/>
  <c r="D81" i="1"/>
  <c r="D78" i="1"/>
  <c r="D82" i="1"/>
  <c r="D79" i="1"/>
  <c r="D80" i="1"/>
  <c r="E110" i="1"/>
  <c r="D108" i="1"/>
  <c r="D107" i="1"/>
  <c r="D109" i="1"/>
</calcChain>
</file>

<file path=xl/sharedStrings.xml><?xml version="1.0" encoding="utf-8"?>
<sst xmlns="http://schemas.openxmlformats.org/spreadsheetml/2006/main" count="142" uniqueCount="84">
  <si>
    <t>Final Concentration</t>
  </si>
  <si>
    <t>TOTAL Dispension</t>
  </si>
  <si>
    <t>Cumulative Volume</t>
  </si>
  <si>
    <t>25nM</t>
  </si>
  <si>
    <t>Volume (nL) per well</t>
  </si>
  <si>
    <t>Volume (uL) per tube of PCR strip</t>
  </si>
  <si>
    <t>Proceed directly with dispension of ligation mix</t>
  </si>
  <si>
    <t>Post-sort steps</t>
  </si>
  <si>
    <t>Ultra-pure water</t>
  </si>
  <si>
    <t>DpnI (20 U/uL)</t>
  </si>
  <si>
    <t>T4 ligase (5U/uL)</t>
  </si>
  <si>
    <t>Safe stopping point: FREEZE plates @ -20oC till pooling</t>
  </si>
  <si>
    <t>Volume (uL) per well</t>
  </si>
  <si>
    <t>Filtered mineral oil</t>
  </si>
  <si>
    <t>Number of plates to sort</t>
  </si>
  <si>
    <t>Dispensions are performed with three different liquid handlers:</t>
  </si>
  <si>
    <t>*Step using the Freedom EVO liquid handler platform (Tecan) or equivalent. Filtered oil is poured in a suitable container</t>
  </si>
  <si>
    <t>Seal with aluminum foil &amp; spin at 2000g for 1-2 min at 4oC</t>
  </si>
  <si>
    <t>Dead volume (uL) for each dispension round with the Nanodrop II</t>
  </si>
  <si>
    <t>The Nanodrop II aspirates from an 8-tube PCR strip and can dispense 1 or max 2 plates per round with high speed. It requires a total dead volume of around 80uL (or approx 10uL/PCR-strip tube) per dispension round</t>
  </si>
  <si>
    <t>Calculations of mastermixes are based on dispensions of a number of 384-well plates with the Nanodrop II liquid handler</t>
  </si>
  <si>
    <t>Volume per tube in 2 PCR strips</t>
  </si>
  <si>
    <t>1x</t>
  </si>
  <si>
    <t>Pre-sort steps</t>
  </si>
  <si>
    <t>Mastermix (uL) preparation</t>
  </si>
  <si>
    <t>1. Pre-filling 384w plates with mineral oil</t>
  </si>
  <si>
    <t>Adjust this manually if you will dispense odd number of plates on the Nanodrop II</t>
  </si>
  <si>
    <t>DpnI mix</t>
  </si>
  <si>
    <t>Ligation mix</t>
  </si>
  <si>
    <t>Adjust this manually according to experiment planning</t>
  </si>
  <si>
    <t>in case &gt;200uL divide to distribute in multiple strips, keeping in mind No of plates per dispension round</t>
  </si>
  <si>
    <t>DamID2 Adapters (0.5uM motherplate)</t>
  </si>
  <si>
    <t>**Step using Mosquito LV (STP labtech) or equivalent liquid handler that copies nL volumes from motherplate to destination plates</t>
  </si>
  <si>
    <t>*Mineral oil is dispensed with the Freedom EVO liquid handling platform (Tecan) that handles uL volumes</t>
  </si>
  <si>
    <t>All other reaction mastermixes or buffers are dispensed with the Nanodrop II (Innovadyne) that handles nL volumes</t>
  </si>
  <si>
    <t>FINAL Cumulative Volume</t>
  </si>
  <si>
    <t>Safe stopping point: Store plates at room temperature protected from light (up to a month)</t>
  </si>
  <si>
    <t>For each reaction, prepare the mastermix with the volumes as calculated. Distribute the mastermix in 8-tube PCR strips (multiple if needed), as calculated.</t>
  </si>
  <si>
    <t>Dispensions for scDam&amp;T-seq using robotic liquid handlers</t>
  </si>
  <si>
    <t>2. Dispension of CELseq2 primers</t>
  </si>
  <si>
    <t>**Primers and Adapters are dispensed using the Mosquito LV (STP Labtech) that copies nL volumes from motherplates to destination plates</t>
  </si>
  <si>
    <t>*Step using the Mosquito LV (STP Labtech) or equivalent</t>
  </si>
  <si>
    <t>Safe stopping point: Store plates at -20oC until single-cell sorting</t>
  </si>
  <si>
    <t>CELseq2 primers (1500nM motherplate)</t>
  </si>
  <si>
    <t>1500nM</t>
  </si>
  <si>
    <t>Number of plates to process after sorting</t>
  </si>
  <si>
    <t>Number of dispension rounds [for plates to be processed after sorting]</t>
  </si>
  <si>
    <t>Adjust this manually. It is recommended to sort a few extra than the number of plates indended to process, as back-up (live sorted cells can be stored long-term at -80oC)</t>
  </si>
  <si>
    <t>The volume of 5uL mineral oil is not taken into account in the following reactions. All liquid mixes dispensed from now on form an aquaeous droplet physically separated from the mineral oil</t>
  </si>
  <si>
    <t>3. Lysis</t>
  </si>
  <si>
    <t>4. Reverse Transcription (RT)</t>
  </si>
  <si>
    <t>5. Second-strand synthesis (SSS)</t>
  </si>
  <si>
    <t>6. Proteinase K treatment</t>
  </si>
  <si>
    <t>SSS mix</t>
  </si>
  <si>
    <t>ProtK mix</t>
  </si>
  <si>
    <t>7. DpnI digestion</t>
  </si>
  <si>
    <t>8. Adapter dispension</t>
  </si>
  <si>
    <t>9. Adapter ligation</t>
  </si>
  <si>
    <t>RT mix</t>
  </si>
  <si>
    <t>Lysis mix</t>
  </si>
  <si>
    <t>Igepal/NP-40 1%</t>
  </si>
  <si>
    <t>dNTP mix (10mM each)</t>
  </si>
  <si>
    <t>Number of plates to process</t>
  </si>
  <si>
    <t>DTT (0.1M)</t>
  </si>
  <si>
    <t>Spike ins (diluted 1:50000)</t>
  </si>
  <si>
    <t>RNase OUT (40 U/uL)</t>
  </si>
  <si>
    <t>Superscript II (200 U/uL)</t>
  </si>
  <si>
    <t>E. coli Ligase (10 U/uL)</t>
  </si>
  <si>
    <t>DNA polymerase I (10 U/uL)</t>
  </si>
  <si>
    <t>RNase H (2 U/uL)</t>
  </si>
  <si>
    <t>Incubate at 42oC for 1h, 4oC for 5 min, 70oC for 10 min, hold at 4oC</t>
  </si>
  <si>
    <t>Incubate at 65oC for 5 min and place directly on ice blocks. Proceed with RT step</t>
  </si>
  <si>
    <t>Incubate at 16oC for 2h, hold at 4oC</t>
  </si>
  <si>
    <t>Incubate at 37oC for 6h, heat inactivate at 80oC for 20 min, hold at 4oC</t>
  </si>
  <si>
    <t>Incubate at 50oC for 10h, heat inactivate at 80oC for 20 min, hold at 4oC</t>
  </si>
  <si>
    <t>First-strand (FS) buffer 5x</t>
  </si>
  <si>
    <t>Second-strand (SS) buffer 5x</t>
  </si>
  <si>
    <t>Cutsmart buffer 10x</t>
  </si>
  <si>
    <t>T4 ligase buffer 10x</t>
  </si>
  <si>
    <t>We recommend preparing both Lysis and RT mixes together so that the RT mix can be dispensed right after Lysis is done</t>
  </si>
  <si>
    <t>Proteinase K solution (20 mg/mL)</t>
  </si>
  <si>
    <t>Incubate at 16oC for 16h, heat inactivate 65oC for 10 min, hold at 4oC</t>
  </si>
  <si>
    <t>To use this calculation sheet, fill in the number of plates to sort and the number of plates to process after sorting in B13 and B14 respectively. Adjust number of dispension rounds if necessary, as indicated</t>
  </si>
  <si>
    <t>1:500000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</si>
</sst>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0"/>
    <numFmt numFmtId="166" formatCode="0.000"/>
    <numFmt numFmtId="168" formatCode="0.000%"/>
  </numFmts>
  <fonts count="13" x14ac:knownFonts="1">
    <font>
      <sz val="12"/>
      <color theme="1"/>
      <name val="Calibri"/>
      <family val="2"/>
      <scheme val="minor"/>
    </font>
    <font>
      <sz val="12"/>
      <color theme="1"/>
      <name val="Calibri"/>
      <family val="2"/>
      <scheme val="minor"/>
    </font>
    <font>
      <sz val="8"/>
      <name val="Calibri"/>
      <family val="2"/>
      <scheme val="minor"/>
    </font>
    <font>
      <b/>
      <sz val="20"/>
      <color theme="1"/>
      <name val="Avenir Book"/>
      <family val="2"/>
    </font>
    <font>
      <sz val="12"/>
      <color theme="1"/>
      <name val="Avenir Book"/>
      <family val="2"/>
    </font>
    <font>
      <b/>
      <sz val="12"/>
      <color theme="1"/>
      <name val="Avenir Book"/>
      <family val="2"/>
    </font>
    <font>
      <b/>
      <sz val="18"/>
      <color theme="1"/>
      <name val="Avenir Book"/>
      <family val="2"/>
    </font>
    <font>
      <sz val="16"/>
      <color theme="1"/>
      <name val="Avenir Book"/>
      <family val="2"/>
    </font>
    <font>
      <b/>
      <sz val="12"/>
      <color rgb="FF000000"/>
      <name val="Avenir Book"/>
      <family val="2"/>
    </font>
    <font>
      <b/>
      <sz val="14"/>
      <color theme="1"/>
      <name val="Avenir Book"/>
      <family val="2"/>
    </font>
    <font>
      <sz val="12"/>
      <color rgb="FF000000"/>
      <name val="Avenir Book"/>
      <family val="2"/>
    </font>
    <font>
      <b/>
      <sz val="12"/>
      <color theme="2" tint="-0.499984740745262"/>
      <name val="Avenir Book"/>
      <family val="2"/>
    </font>
    <font>
      <sz val="18"/>
      <color theme="1"/>
      <name val="Avenir Book"/>
      <family val="2"/>
    </font>
  </fonts>
  <fills count="9">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79998168889431442"/>
        <bgColor rgb="FFFEF2CB"/>
      </patternFill>
    </fill>
    <fill>
      <patternFill patternType="solid">
        <fgColor theme="9" tint="0.59999389629810485"/>
        <bgColor indexed="64"/>
      </patternFill>
    </fill>
    <fill>
      <patternFill patternType="solid">
        <fgColor theme="4" tint="0.59999389629810485"/>
        <bgColor indexed="64"/>
      </patternFill>
    </fill>
  </fills>
  <borders count="2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28">
    <xf numFmtId="0" fontId="0" fillId="0" borderId="0" xfId="0"/>
    <xf numFmtId="164" fontId="10" fillId="0" borderId="0" xfId="0" applyNumberFormat="1" applyFont="1" applyAlignment="1">
      <alignment vertical="center"/>
    </xf>
    <xf numFmtId="0" fontId="10" fillId="0" borderId="0" xfId="0" applyFont="1" applyAlignment="1">
      <alignment horizontal="right" vertical="center" wrapText="1"/>
    </xf>
    <xf numFmtId="0" fontId="4" fillId="0" borderId="0" xfId="0" applyFont="1" applyAlignment="1">
      <alignment vertical="center"/>
    </xf>
    <xf numFmtId="0" fontId="3"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left" vertical="center"/>
    </xf>
    <xf numFmtId="164" fontId="4" fillId="0" borderId="0" xfId="0" applyNumberFormat="1" applyFont="1" applyAlignment="1">
      <alignment vertical="center"/>
    </xf>
    <xf numFmtId="0" fontId="9" fillId="0" borderId="0" xfId="0" applyFont="1" applyAlignment="1">
      <alignment vertical="center"/>
    </xf>
    <xf numFmtId="0" fontId="10" fillId="0" borderId="0" xfId="0" applyFont="1" applyAlignment="1">
      <alignment vertical="center"/>
    </xf>
    <xf numFmtId="164" fontId="8" fillId="0" borderId="0" xfId="0" applyNumberFormat="1" applyFont="1" applyAlignment="1">
      <alignment vertical="center"/>
    </xf>
    <xf numFmtId="0" fontId="4" fillId="0" borderId="0" xfId="0" applyFont="1" applyAlignment="1">
      <alignment horizontal="left" vertical="center"/>
    </xf>
    <xf numFmtId="0" fontId="5" fillId="0" borderId="0" xfId="0" applyFont="1" applyAlignment="1">
      <alignment horizontal="right" vertical="center"/>
    </xf>
    <xf numFmtId="166" fontId="4" fillId="0" borderId="0" xfId="0" applyNumberFormat="1" applyFont="1" applyAlignment="1">
      <alignment vertical="center"/>
    </xf>
    <xf numFmtId="0" fontId="3" fillId="0" borderId="0" xfId="0" applyFont="1" applyAlignment="1">
      <alignment vertical="center"/>
    </xf>
    <xf numFmtId="0" fontId="3" fillId="0" borderId="0" xfId="0" applyFont="1" applyAlignment="1">
      <alignment horizontal="left"/>
    </xf>
    <xf numFmtId="0" fontId="4" fillId="0" borderId="3" xfId="0" applyFont="1" applyBorder="1" applyAlignment="1">
      <alignment vertical="center"/>
    </xf>
    <xf numFmtId="0" fontId="5" fillId="3" borderId="0" xfId="0" applyFont="1" applyFill="1" applyAlignment="1">
      <alignment vertical="center"/>
    </xf>
    <xf numFmtId="0" fontId="4" fillId="0" borderId="0" xfId="0" applyFont="1" applyAlignment="1">
      <alignment horizontal="right" vertical="center"/>
    </xf>
    <xf numFmtId="0" fontId="5" fillId="0" borderId="0" xfId="0" applyFont="1" applyAlignment="1">
      <alignment horizontal="left" vertical="center"/>
    </xf>
    <xf numFmtId="0" fontId="7" fillId="0" borderId="0" xfId="0" applyFont="1" applyAlignment="1">
      <alignment vertical="center"/>
    </xf>
    <xf numFmtId="0" fontId="5" fillId="5" borderId="0" xfId="0" applyFont="1" applyFill="1" applyAlignment="1">
      <alignment vertical="center"/>
    </xf>
    <xf numFmtId="0" fontId="5" fillId="0" borderId="3" xfId="0" applyFont="1" applyBorder="1" applyAlignment="1">
      <alignment vertical="center"/>
    </xf>
    <xf numFmtId="0" fontId="4" fillId="0" borderId="3" xfId="0" applyFont="1" applyBorder="1" applyAlignment="1">
      <alignment horizontal="right" vertical="center"/>
    </xf>
    <xf numFmtId="0" fontId="4" fillId="5" borderId="0" xfId="0" applyFont="1" applyFill="1" applyAlignment="1">
      <alignment vertical="center"/>
    </xf>
    <xf numFmtId="0" fontId="4" fillId="0" borderId="2" xfId="0" applyFont="1" applyBorder="1" applyAlignment="1">
      <alignment horizontal="left" vertical="center"/>
    </xf>
    <xf numFmtId="0" fontId="3" fillId="0" borderId="4" xfId="0" applyFont="1" applyBorder="1" applyAlignment="1">
      <alignment horizontal="left"/>
    </xf>
    <xf numFmtId="0" fontId="4" fillId="0" borderId="5" xfId="0" applyFont="1" applyBorder="1" applyAlignment="1">
      <alignment horizontal="left" vertical="center"/>
    </xf>
    <xf numFmtId="0" fontId="3" fillId="0" borderId="6" xfId="0" applyFont="1" applyBorder="1" applyAlignment="1">
      <alignment horizontal="left"/>
    </xf>
    <xf numFmtId="0" fontId="4" fillId="0" borderId="7" xfId="0" applyFont="1" applyBorder="1" applyAlignment="1">
      <alignment horizontal="left" vertical="center"/>
    </xf>
    <xf numFmtId="0" fontId="3" fillId="0" borderId="8" xfId="0" applyFont="1" applyBorder="1" applyAlignment="1">
      <alignment horizontal="left"/>
    </xf>
    <xf numFmtId="0" fontId="3" fillId="0" borderId="3" xfId="0" applyFont="1" applyBorder="1" applyAlignment="1">
      <alignment horizontal="left" vertical="center"/>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4" fillId="3" borderId="0" xfId="0" applyFont="1" applyFill="1" applyAlignment="1">
      <alignment vertical="center"/>
    </xf>
    <xf numFmtId="0" fontId="4" fillId="7" borderId="0" xfId="0" applyFont="1" applyFill="1" applyAlignment="1">
      <alignment horizontal="left" vertical="center"/>
    </xf>
    <xf numFmtId="0" fontId="9" fillId="5" borderId="9" xfId="0" applyFont="1" applyFill="1" applyBorder="1" applyAlignment="1">
      <alignment vertical="center"/>
    </xf>
    <xf numFmtId="0" fontId="5" fillId="5" borderId="10" xfId="0" applyFont="1" applyFill="1" applyBorder="1" applyAlignment="1">
      <alignment vertical="center"/>
    </xf>
    <xf numFmtId="0" fontId="5" fillId="5" borderId="11" xfId="0" applyFont="1" applyFill="1" applyBorder="1" applyAlignment="1">
      <alignment vertical="center"/>
    </xf>
    <xf numFmtId="0" fontId="4" fillId="0" borderId="12" xfId="0" applyFont="1" applyBorder="1" applyAlignment="1">
      <alignment horizontal="left" vertical="center"/>
    </xf>
    <xf numFmtId="0" fontId="4" fillId="0" borderId="13" xfId="0" applyFont="1" applyBorder="1" applyAlignment="1">
      <alignment vertical="center"/>
    </xf>
    <xf numFmtId="0" fontId="7" fillId="0" borderId="12" xfId="0" applyFont="1" applyBorder="1" applyAlignment="1">
      <alignment horizontal="left" vertical="center"/>
    </xf>
    <xf numFmtId="0" fontId="10" fillId="3" borderId="12" xfId="0" applyFont="1" applyFill="1" applyBorder="1" applyAlignment="1">
      <alignment horizontal="left" vertical="center"/>
    </xf>
    <xf numFmtId="0" fontId="4" fillId="3" borderId="12" xfId="0" applyFont="1" applyFill="1" applyBorder="1" applyAlignment="1">
      <alignment horizontal="left" vertical="center"/>
    </xf>
    <xf numFmtId="0" fontId="9" fillId="5" borderId="12" xfId="0" applyFont="1" applyFill="1" applyBorder="1" applyAlignment="1">
      <alignment vertical="center"/>
    </xf>
    <xf numFmtId="0" fontId="5" fillId="5" borderId="13" xfId="0" applyFont="1" applyFill="1" applyBorder="1" applyAlignment="1">
      <alignment vertical="center"/>
    </xf>
    <xf numFmtId="0" fontId="5" fillId="0" borderId="13" xfId="0" applyFont="1" applyBorder="1" applyAlignment="1">
      <alignment vertical="center"/>
    </xf>
    <xf numFmtId="0" fontId="4" fillId="0" borderId="12"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5" fillId="0" borderId="12" xfId="0" applyFont="1" applyBorder="1" applyAlignment="1">
      <alignment vertical="center"/>
    </xf>
    <xf numFmtId="0" fontId="4" fillId="3" borderId="12" xfId="0" applyFont="1" applyFill="1" applyBorder="1" applyAlignment="1">
      <alignment vertical="center"/>
    </xf>
    <xf numFmtId="0" fontId="10" fillId="0" borderId="13" xfId="0" applyFont="1" applyBorder="1" applyAlignment="1">
      <alignment horizontal="center" vertical="center"/>
    </xf>
    <xf numFmtId="0" fontId="4" fillId="0" borderId="12" xfId="0" applyFont="1" applyBorder="1" applyAlignment="1">
      <alignment vertical="center" wrapText="1"/>
    </xf>
    <xf numFmtId="1" fontId="4" fillId="0" borderId="0" xfId="0" applyNumberFormat="1" applyFont="1" applyAlignment="1">
      <alignment vertical="center" wrapText="1"/>
    </xf>
    <xf numFmtId="164" fontId="4" fillId="0" borderId="0" xfId="0" applyNumberFormat="1" applyFont="1" applyAlignment="1">
      <alignment horizontal="right" vertical="center"/>
    </xf>
    <xf numFmtId="164" fontId="4" fillId="0" borderId="13" xfId="0" applyNumberFormat="1" applyFont="1" applyBorder="1" applyAlignment="1">
      <alignment vertical="center"/>
    </xf>
    <xf numFmtId="1" fontId="4" fillId="0" borderId="0" xfId="0" applyNumberFormat="1" applyFont="1" applyAlignment="1">
      <alignment horizontal="right" vertical="center" wrapText="1"/>
    </xf>
    <xf numFmtId="0" fontId="10" fillId="0" borderId="13" xfId="0" applyFont="1" applyBorder="1" applyAlignment="1">
      <alignment vertical="center"/>
    </xf>
    <xf numFmtId="1" fontId="4" fillId="3" borderId="0" xfId="0" applyNumberFormat="1" applyFont="1" applyFill="1" applyAlignment="1">
      <alignment horizontal="right" vertical="center" wrapText="1"/>
    </xf>
    <xf numFmtId="164" fontId="4" fillId="3" borderId="0" xfId="0" applyNumberFormat="1" applyFont="1" applyFill="1" applyAlignment="1">
      <alignment vertical="center"/>
    </xf>
    <xf numFmtId="0" fontId="4" fillId="3" borderId="0" xfId="0" applyFont="1" applyFill="1" applyAlignment="1">
      <alignment horizontal="center" vertical="center"/>
    </xf>
    <xf numFmtId="0" fontId="4" fillId="0" borderId="0" xfId="0" applyFont="1" applyAlignment="1">
      <alignment horizontal="center" vertical="center"/>
    </xf>
    <xf numFmtId="0" fontId="9" fillId="6" borderId="12" xfId="0" applyFont="1" applyFill="1" applyBorder="1" applyAlignment="1">
      <alignment vertical="center"/>
    </xf>
    <xf numFmtId="0" fontId="5" fillId="6" borderId="0" xfId="0" applyFont="1" applyFill="1" applyAlignment="1">
      <alignment vertical="center"/>
    </xf>
    <xf numFmtId="1" fontId="4" fillId="3" borderId="0" xfId="0" applyNumberFormat="1" applyFont="1" applyFill="1" applyAlignment="1">
      <alignment vertical="center" wrapText="1"/>
    </xf>
    <xf numFmtId="165" fontId="4" fillId="0" borderId="0" xfId="0" applyNumberFormat="1" applyFont="1" applyAlignment="1">
      <alignment vertical="center"/>
    </xf>
    <xf numFmtId="164" fontId="5" fillId="0" borderId="18" xfId="0" applyNumberFormat="1" applyFont="1" applyBorder="1" applyAlignment="1">
      <alignment vertical="center"/>
    </xf>
    <xf numFmtId="164" fontId="11" fillId="0" borderId="13" xfId="0" applyNumberFormat="1" applyFont="1" applyBorder="1" applyAlignment="1">
      <alignment vertical="center"/>
    </xf>
    <xf numFmtId="1" fontId="5" fillId="0" borderId="0" xfId="0" applyNumberFormat="1" applyFont="1" applyAlignment="1">
      <alignment vertical="center"/>
    </xf>
    <xf numFmtId="164" fontId="4" fillId="0" borderId="0" xfId="0" applyNumberFormat="1" applyFont="1" applyAlignment="1">
      <alignment horizontal="center" vertical="center"/>
    </xf>
    <xf numFmtId="0" fontId="3" fillId="0" borderId="4" xfId="0" applyFont="1" applyBorder="1" applyAlignment="1">
      <alignment vertical="center"/>
    </xf>
    <xf numFmtId="1" fontId="5" fillId="0" borderId="0" xfId="0" applyNumberFormat="1" applyFont="1" applyAlignment="1">
      <alignment horizontal="right" vertical="center" wrapText="1"/>
    </xf>
    <xf numFmtId="0" fontId="4" fillId="5" borderId="10" xfId="0" applyFont="1" applyFill="1" applyBorder="1" applyAlignment="1">
      <alignment vertical="center"/>
    </xf>
    <xf numFmtId="0" fontId="4" fillId="5" borderId="11" xfId="0" applyFont="1" applyFill="1" applyBorder="1" applyAlignment="1">
      <alignment vertical="center"/>
    </xf>
    <xf numFmtId="0" fontId="12" fillId="0" borderId="0" xfId="0" applyFont="1" applyAlignment="1">
      <alignment vertical="center"/>
    </xf>
    <xf numFmtId="0" fontId="4" fillId="5" borderId="13" xfId="0" applyFont="1" applyFill="1" applyBorder="1" applyAlignment="1">
      <alignment vertical="center"/>
    </xf>
    <xf numFmtId="0" fontId="4" fillId="8" borderId="2" xfId="0" applyFont="1" applyFill="1" applyBorder="1" applyAlignment="1">
      <alignment horizontal="left" vertical="center"/>
    </xf>
    <xf numFmtId="0" fontId="5" fillId="0" borderId="4" xfId="0" applyFont="1" applyBorder="1" applyAlignment="1">
      <alignment horizontal="right" vertical="center"/>
    </xf>
    <xf numFmtId="0" fontId="4" fillId="2" borderId="2" xfId="0" applyFont="1" applyFill="1" applyBorder="1" applyAlignment="1">
      <alignment vertical="center"/>
    </xf>
    <xf numFmtId="0" fontId="5" fillId="0" borderId="4" xfId="0" applyFont="1" applyBorder="1" applyAlignment="1">
      <alignment vertical="center"/>
    </xf>
    <xf numFmtId="0" fontId="4" fillId="4" borderId="7" xfId="0" applyFont="1" applyFill="1" applyBorder="1" applyAlignment="1">
      <alignment vertical="center"/>
    </xf>
    <xf numFmtId="0" fontId="5" fillId="0" borderId="8" xfId="0" applyFont="1" applyBorder="1" applyAlignment="1">
      <alignment vertical="center"/>
    </xf>
    <xf numFmtId="164" fontId="5" fillId="0" borderId="13" xfId="0" applyNumberFormat="1" applyFont="1" applyBorder="1" applyAlignment="1">
      <alignment vertical="center"/>
    </xf>
    <xf numFmtId="0" fontId="5" fillId="0" borderId="12" xfId="0" applyFont="1" applyBorder="1" applyAlignment="1">
      <alignment vertical="center" wrapText="1"/>
    </xf>
    <xf numFmtId="0" fontId="5" fillId="0" borderId="17" xfId="0" applyFont="1" applyBorder="1" applyAlignment="1">
      <alignment vertical="center"/>
    </xf>
    <xf numFmtId="0" fontId="5" fillId="0" borderId="19" xfId="0" applyFont="1" applyBorder="1" applyAlignment="1">
      <alignment vertical="center"/>
    </xf>
    <xf numFmtId="0" fontId="5" fillId="0" borderId="1" xfId="0" applyFont="1" applyBorder="1" applyAlignment="1">
      <alignment horizontal="left" vertical="center"/>
    </xf>
    <xf numFmtId="0" fontId="5" fillId="0" borderId="20" xfId="0" applyFont="1" applyBorder="1" applyAlignment="1">
      <alignment vertical="center"/>
    </xf>
    <xf numFmtId="0" fontId="5" fillId="0" borderId="19" xfId="0" applyFont="1" applyBorder="1" applyAlignment="1">
      <alignment horizontal="left" vertical="center"/>
    </xf>
    <xf numFmtId="0" fontId="5" fillId="0" borderId="19" xfId="0" applyFont="1" applyBorder="1" applyAlignment="1">
      <alignment vertical="center" wrapText="1"/>
    </xf>
    <xf numFmtId="0" fontId="4" fillId="0" borderId="19" xfId="0" applyFont="1" applyBorder="1" applyAlignment="1">
      <alignment vertical="center" wrapText="1"/>
    </xf>
    <xf numFmtId="1" fontId="4" fillId="0" borderId="1" xfId="0" applyNumberFormat="1" applyFont="1" applyBorder="1" applyAlignment="1">
      <alignment vertical="center" wrapText="1"/>
    </xf>
    <xf numFmtId="0" fontId="5" fillId="0" borderId="1" xfId="0" applyFont="1" applyBorder="1" applyAlignment="1">
      <alignment vertical="center"/>
    </xf>
    <xf numFmtId="164" fontId="4" fillId="0" borderId="1" xfId="0" applyNumberFormat="1" applyFont="1" applyBorder="1" applyAlignment="1">
      <alignment vertical="center"/>
    </xf>
    <xf numFmtId="164" fontId="4" fillId="0" borderId="20" xfId="0" applyNumberFormat="1" applyFont="1" applyBorder="1" applyAlignment="1">
      <alignment vertical="center"/>
    </xf>
    <xf numFmtId="164" fontId="4" fillId="0" borderId="1" xfId="0" applyNumberFormat="1" applyFont="1" applyBorder="1" applyAlignment="1">
      <alignment horizontal="right" vertical="center"/>
    </xf>
    <xf numFmtId="0" fontId="4" fillId="0" borderId="20" xfId="0" applyFont="1" applyBorder="1" applyAlignment="1">
      <alignment vertical="center"/>
    </xf>
    <xf numFmtId="0" fontId="4" fillId="3" borderId="0" xfId="0" applyFont="1" applyFill="1" applyAlignment="1">
      <alignment horizontal="right" vertical="center"/>
    </xf>
    <xf numFmtId="0" fontId="4" fillId="3" borderId="13" xfId="0" applyFont="1" applyFill="1" applyBorder="1" applyAlignment="1">
      <alignment vertical="center"/>
    </xf>
    <xf numFmtId="0" fontId="10" fillId="3" borderId="13" xfId="0" applyFont="1" applyFill="1" applyBorder="1" applyAlignment="1">
      <alignment vertical="center"/>
    </xf>
    <xf numFmtId="0" fontId="12" fillId="3" borderId="0" xfId="0" applyFont="1" applyFill="1" applyAlignment="1">
      <alignment vertical="center"/>
    </xf>
    <xf numFmtId="0" fontId="4" fillId="0" borderId="19" xfId="0" applyFont="1" applyBorder="1" applyAlignment="1">
      <alignment horizontal="left" vertical="center"/>
    </xf>
    <xf numFmtId="0" fontId="4" fillId="0" borderId="0" xfId="0" applyFont="1" applyAlignment="1">
      <alignment horizontal="right" vertical="center" wrapText="1"/>
    </xf>
    <xf numFmtId="0" fontId="4" fillId="0" borderId="1" xfId="0" applyFont="1" applyBorder="1" applyAlignment="1">
      <alignment horizontal="right" vertical="center" wrapText="1"/>
    </xf>
    <xf numFmtId="0" fontId="7" fillId="0" borderId="19" xfId="0" applyFont="1" applyBorder="1" applyAlignment="1">
      <alignment horizontal="left" vertical="center"/>
    </xf>
    <xf numFmtId="0" fontId="12" fillId="0" borderId="1" xfId="0" applyFont="1" applyBorder="1" applyAlignment="1">
      <alignment vertical="center"/>
    </xf>
    <xf numFmtId="0" fontId="3" fillId="0" borderId="3" xfId="0" applyFont="1" applyBorder="1" applyAlignment="1">
      <alignment horizontal="left"/>
    </xf>
    <xf numFmtId="0" fontId="3" fillId="0" borderId="1" xfId="0" applyFont="1" applyBorder="1" applyAlignment="1">
      <alignment horizontal="left"/>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3" fillId="0" borderId="0" xfId="0" applyFont="1" applyAlignment="1">
      <alignment horizontal="left"/>
    </xf>
    <xf numFmtId="0" fontId="4" fillId="0" borderId="0" xfId="0" applyFont="1" applyBorder="1" applyAlignment="1">
      <alignment horizontal="left" vertical="center"/>
    </xf>
    <xf numFmtId="0" fontId="4" fillId="0" borderId="0" xfId="0" applyFont="1" applyBorder="1" applyAlignment="1">
      <alignment horizontal="right" vertical="center" wrapText="1"/>
    </xf>
    <xf numFmtId="164" fontId="4" fillId="0" borderId="0" xfId="0" applyNumberFormat="1" applyFont="1" applyBorder="1" applyAlignment="1">
      <alignment horizontal="right" vertical="center"/>
    </xf>
    <xf numFmtId="164" fontId="4" fillId="0" borderId="0" xfId="0" applyNumberFormat="1" applyFont="1" applyAlignment="1">
      <alignment vertical="center" wrapText="1"/>
    </xf>
    <xf numFmtId="0" fontId="5" fillId="0" borderId="17" xfId="0" applyFont="1" applyBorder="1" applyAlignment="1">
      <alignment vertical="center" wrapText="1"/>
    </xf>
    <xf numFmtId="1" fontId="5" fillId="0" borderId="3" xfId="0" applyNumberFormat="1" applyFont="1" applyBorder="1" applyAlignment="1">
      <alignment horizontal="right" vertical="center" wrapText="1"/>
    </xf>
    <xf numFmtId="164" fontId="5" fillId="0" borderId="18" xfId="0" applyNumberFormat="1" applyFont="1" applyBorder="1" applyAlignment="1">
      <alignment horizontal="right" vertical="center"/>
    </xf>
    <xf numFmtId="0" fontId="4" fillId="0" borderId="0" xfId="0" applyFont="1" applyBorder="1" applyAlignment="1">
      <alignment horizontal="right" vertical="center"/>
    </xf>
    <xf numFmtId="168" fontId="4" fillId="0" borderId="0" xfId="1" applyNumberFormat="1" applyFont="1" applyAlignment="1">
      <alignment horizontal="right" vertical="center"/>
    </xf>
    <xf numFmtId="1" fontId="4" fillId="0" borderId="0" xfId="0" applyNumberFormat="1" applyFont="1" applyAlignment="1">
      <alignment horizontal="right" vertical="center"/>
    </xf>
    <xf numFmtId="2" fontId="4" fillId="0" borderId="0" xfId="1" applyNumberFormat="1" applyFont="1" applyBorder="1" applyAlignment="1">
      <alignment horizontal="right" vertical="center"/>
    </xf>
    <xf numFmtId="2" fontId="4" fillId="0" borderId="0" xfId="0" applyNumberFormat="1" applyFont="1" applyAlignment="1">
      <alignment vertical="center"/>
    </xf>
    <xf numFmtId="2" fontId="4" fillId="0" borderId="0" xfId="0" applyNumberFormat="1" applyFont="1" applyAlignment="1">
      <alignment horizontal="right" vertical="center"/>
    </xf>
    <xf numFmtId="166" fontId="4" fillId="0" borderId="0" xfId="0" applyNumberFormat="1" applyFont="1" applyAlignment="1">
      <alignment horizontal="right" vertical="center"/>
    </xf>
  </cellXfs>
  <cellStyles count="2">
    <cellStyle name="Normal" xfId="0" builtinId="0"/>
    <cellStyle name="Percent" xfId="1" builtinId="5"/>
  </cellStyles>
  <dxfs count="0"/>
  <tableStyles count="0" defaultTableStyle="TableStyleMedium2" defaultPivotStyle="PivotStyleLight16"/>
  <colors>
    <mruColors>
      <color rgb="FFB8AB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648DE-E028-3040-8355-06C25B07B2CB}">
  <dimension ref="A1:J1090"/>
  <sheetViews>
    <sheetView tabSelected="1" zoomScaleNormal="100" workbookViewId="0">
      <selection activeCell="C152" sqref="C152"/>
    </sheetView>
  </sheetViews>
  <sheetFormatPr baseColWidth="10" defaultColWidth="13.1640625" defaultRowHeight="17" x14ac:dyDescent="0.2"/>
  <cols>
    <col min="1" max="1" width="63.1640625" style="3" customWidth="1"/>
    <col min="2" max="2" width="27.5" style="3" customWidth="1"/>
    <col min="3" max="3" width="25.83203125" style="3" customWidth="1"/>
    <col min="4" max="4" width="28.6640625" style="3" customWidth="1"/>
    <col min="5" max="5" width="38" style="3" customWidth="1"/>
    <col min="6" max="6" width="20.33203125" style="3" customWidth="1"/>
    <col min="7" max="7" width="22.33203125" style="3" customWidth="1"/>
    <col min="8" max="8" width="16.1640625" style="3" customWidth="1"/>
    <col min="9" max="9" width="15" style="3" customWidth="1"/>
    <col min="10" max="10" width="10" style="3" customWidth="1"/>
    <col min="11" max="25" width="12.33203125" style="3" customWidth="1"/>
    <col min="26" max="16384" width="13.1640625" style="3"/>
  </cols>
  <sheetData>
    <row r="1" spans="1:8" ht="36" customHeight="1" x14ac:dyDescent="0.4">
      <c r="A1" s="113" t="s">
        <v>38</v>
      </c>
      <c r="B1" s="113"/>
      <c r="C1" s="113"/>
      <c r="D1" s="113"/>
      <c r="E1" s="113"/>
      <c r="F1" s="15"/>
      <c r="G1" s="15"/>
      <c r="H1" s="15"/>
    </row>
    <row r="2" spans="1:8" ht="21" customHeight="1" x14ac:dyDescent="0.4">
      <c r="A2" s="26" t="s">
        <v>15</v>
      </c>
      <c r="B2" s="109"/>
      <c r="C2" s="109"/>
      <c r="D2" s="27"/>
      <c r="E2" s="16"/>
      <c r="F2" s="15"/>
      <c r="G2" s="15"/>
      <c r="H2" s="15"/>
    </row>
    <row r="3" spans="1:8" ht="21" customHeight="1" x14ac:dyDescent="0.4">
      <c r="A3" s="28" t="s">
        <v>33</v>
      </c>
      <c r="B3" s="16"/>
      <c r="C3" s="16"/>
      <c r="D3" s="29"/>
      <c r="E3" s="16"/>
      <c r="F3" s="15"/>
      <c r="G3" s="15"/>
      <c r="H3" s="15"/>
    </row>
    <row r="4" spans="1:8" ht="21" customHeight="1" x14ac:dyDescent="0.4">
      <c r="A4" s="28" t="s">
        <v>40</v>
      </c>
      <c r="B4" s="16"/>
      <c r="C4" s="16"/>
      <c r="D4" s="29"/>
      <c r="E4" s="16"/>
      <c r="F4" s="15"/>
      <c r="G4" s="15"/>
      <c r="H4" s="15"/>
    </row>
    <row r="5" spans="1:8" ht="21" customHeight="1" x14ac:dyDescent="0.4">
      <c r="A5" s="30" t="s">
        <v>34</v>
      </c>
      <c r="B5" s="110"/>
      <c r="C5" s="110"/>
      <c r="D5" s="31"/>
      <c r="E5" s="16"/>
      <c r="F5" s="15"/>
      <c r="G5" s="15"/>
      <c r="H5" s="15"/>
    </row>
    <row r="6" spans="1:8" ht="21" customHeight="1" x14ac:dyDescent="0.4">
      <c r="A6" s="12"/>
      <c r="B6" s="16"/>
      <c r="C6" s="16"/>
      <c r="D6" s="16"/>
      <c r="E6" s="16"/>
      <c r="F6" s="15"/>
      <c r="G6" s="15"/>
      <c r="H6" s="15"/>
    </row>
    <row r="7" spans="1:8" ht="21" customHeight="1" x14ac:dyDescent="0.2">
      <c r="A7" s="26" t="s">
        <v>20</v>
      </c>
      <c r="B7" s="32"/>
      <c r="C7" s="32"/>
      <c r="D7" s="32"/>
      <c r="E7" s="32"/>
      <c r="F7" s="73"/>
      <c r="G7" s="15"/>
      <c r="H7" s="15"/>
    </row>
    <row r="8" spans="1:8" ht="20" customHeight="1" x14ac:dyDescent="0.2">
      <c r="A8" s="30" t="s">
        <v>19</v>
      </c>
      <c r="B8" s="33"/>
      <c r="C8" s="33"/>
      <c r="D8" s="33"/>
      <c r="E8" s="33"/>
      <c r="F8" s="34"/>
      <c r="G8" s="4"/>
      <c r="H8" s="4"/>
    </row>
    <row r="9" spans="1:8" ht="20" customHeight="1" x14ac:dyDescent="0.2">
      <c r="A9" s="12"/>
      <c r="B9" s="4"/>
      <c r="C9" s="4"/>
      <c r="D9" s="4"/>
      <c r="E9" s="4"/>
      <c r="F9" s="4"/>
      <c r="G9" s="4"/>
      <c r="H9" s="4"/>
    </row>
    <row r="10" spans="1:8" ht="20" customHeight="1" x14ac:dyDescent="0.2">
      <c r="A10" s="20" t="s">
        <v>82</v>
      </c>
      <c r="B10" s="4"/>
      <c r="C10" s="4"/>
      <c r="D10" s="4"/>
      <c r="E10" s="4"/>
      <c r="F10" s="4"/>
      <c r="G10" s="4"/>
      <c r="H10" s="4"/>
    </row>
    <row r="11" spans="1:8" ht="20" customHeight="1" x14ac:dyDescent="0.2">
      <c r="A11" s="20" t="s">
        <v>37</v>
      </c>
      <c r="B11" s="4"/>
      <c r="C11" s="4"/>
      <c r="D11" s="4"/>
      <c r="E11" s="4"/>
      <c r="F11" s="4"/>
      <c r="G11" s="4"/>
      <c r="H11" s="4"/>
    </row>
    <row r="12" spans="1:8" ht="20" customHeight="1" x14ac:dyDescent="0.2">
      <c r="A12" s="12"/>
      <c r="B12" s="4"/>
      <c r="C12" s="4"/>
      <c r="D12" s="4"/>
      <c r="E12" s="4"/>
      <c r="F12" s="4"/>
      <c r="G12" s="4"/>
      <c r="H12" s="4"/>
    </row>
    <row r="13" spans="1:8" ht="20" customHeight="1" x14ac:dyDescent="0.2">
      <c r="A13" s="79" t="s">
        <v>14</v>
      </c>
      <c r="B13" s="80">
        <v>12</v>
      </c>
      <c r="C13" s="3" t="s">
        <v>47</v>
      </c>
      <c r="D13" s="4"/>
      <c r="E13" s="4"/>
      <c r="F13" s="4"/>
      <c r="G13" s="4"/>
      <c r="H13" s="4"/>
    </row>
    <row r="14" spans="1:8" ht="19" customHeight="1" x14ac:dyDescent="0.2">
      <c r="A14" s="81" t="s">
        <v>45</v>
      </c>
      <c r="B14" s="82">
        <v>8</v>
      </c>
      <c r="C14" s="3" t="s">
        <v>29</v>
      </c>
      <c r="D14" s="4"/>
      <c r="E14" s="4"/>
      <c r="F14" s="4"/>
    </row>
    <row r="15" spans="1:8" ht="19" customHeight="1" x14ac:dyDescent="0.2">
      <c r="A15" s="83" t="s">
        <v>46</v>
      </c>
      <c r="B15" s="84">
        <f>B14/2</f>
        <v>4</v>
      </c>
      <c r="C15" s="3" t="s">
        <v>26</v>
      </c>
      <c r="D15" s="4"/>
      <c r="E15" s="4"/>
      <c r="F15" s="4"/>
    </row>
    <row r="16" spans="1:8" ht="19" customHeight="1" x14ac:dyDescent="0.2">
      <c r="B16" s="5"/>
      <c r="D16" s="4"/>
      <c r="E16" s="4"/>
      <c r="F16" s="4"/>
    </row>
    <row r="17" spans="1:8" ht="18" customHeight="1" x14ac:dyDescent="0.2">
      <c r="A17" s="36" t="s">
        <v>18</v>
      </c>
      <c r="B17" s="13">
        <v>80</v>
      </c>
      <c r="C17" s="12"/>
      <c r="D17" s="4"/>
      <c r="E17" s="4"/>
      <c r="F17" s="4"/>
      <c r="G17" s="4"/>
      <c r="H17" s="4"/>
    </row>
    <row r="18" spans="1:8" ht="16" customHeight="1" x14ac:dyDescent="0.2"/>
    <row r="19" spans="1:8" ht="16" customHeight="1" x14ac:dyDescent="0.2"/>
    <row r="20" spans="1:8" ht="17" customHeight="1" x14ac:dyDescent="0.2"/>
    <row r="21" spans="1:8" ht="17" customHeight="1" x14ac:dyDescent="0.2">
      <c r="A21" s="12"/>
      <c r="C21" s="6"/>
      <c r="D21" s="6"/>
    </row>
    <row r="22" spans="1:8" ht="27" thickBot="1" x14ac:dyDescent="0.25">
      <c r="A22" s="7" t="s">
        <v>23</v>
      </c>
      <c r="D22" s="6"/>
    </row>
    <row r="23" spans="1:8" ht="22" customHeight="1" x14ac:dyDescent="0.2">
      <c r="A23" s="37" t="s">
        <v>25</v>
      </c>
      <c r="B23" s="75"/>
      <c r="C23" s="75"/>
      <c r="D23" s="75"/>
      <c r="E23" s="76"/>
    </row>
    <row r="24" spans="1:8" ht="20" customHeight="1" x14ac:dyDescent="0.2">
      <c r="A24" s="40" t="s">
        <v>16</v>
      </c>
      <c r="C24" s="77"/>
      <c r="D24" s="77"/>
      <c r="E24" s="41"/>
    </row>
    <row r="25" spans="1:8" ht="20" customHeight="1" x14ac:dyDescent="0.2">
      <c r="A25" s="107"/>
      <c r="B25" s="111" t="s">
        <v>12</v>
      </c>
      <c r="C25" s="108"/>
      <c r="D25" s="108"/>
      <c r="E25" s="99"/>
    </row>
    <row r="26" spans="1:8" ht="20" customHeight="1" x14ac:dyDescent="0.2">
      <c r="A26" s="40" t="s">
        <v>13</v>
      </c>
      <c r="B26" s="3">
        <v>5</v>
      </c>
      <c r="C26" s="77"/>
      <c r="D26" s="77"/>
      <c r="E26" s="41"/>
    </row>
    <row r="27" spans="1:8" ht="18" customHeight="1" x14ac:dyDescent="0.2">
      <c r="A27" s="40"/>
      <c r="C27" s="77"/>
      <c r="D27" s="77"/>
      <c r="E27" s="41"/>
    </row>
    <row r="28" spans="1:8" ht="20" customHeight="1" x14ac:dyDescent="0.2">
      <c r="A28" s="43" t="s">
        <v>17</v>
      </c>
      <c r="B28" s="35"/>
      <c r="C28" s="103"/>
      <c r="D28" s="103"/>
      <c r="E28" s="101"/>
    </row>
    <row r="29" spans="1:8" ht="20" customHeight="1" x14ac:dyDescent="0.2">
      <c r="A29" s="44" t="s">
        <v>36</v>
      </c>
      <c r="B29" s="35"/>
      <c r="C29" s="35"/>
      <c r="D29" s="35"/>
      <c r="E29" s="101"/>
    </row>
    <row r="30" spans="1:8" ht="20" customHeight="1" x14ac:dyDescent="0.2">
      <c r="A30" s="44" t="s">
        <v>48</v>
      </c>
      <c r="B30" s="35"/>
      <c r="C30" s="35"/>
      <c r="D30" s="35"/>
      <c r="E30" s="101"/>
    </row>
    <row r="31" spans="1:8" ht="17" customHeight="1" x14ac:dyDescent="0.2">
      <c r="A31" s="40"/>
      <c r="E31" s="41"/>
    </row>
    <row r="32" spans="1:8" ht="17" customHeight="1" x14ac:dyDescent="0.2">
      <c r="A32" s="42"/>
      <c r="C32" s="77"/>
      <c r="D32" s="77"/>
      <c r="E32" s="41"/>
    </row>
    <row r="33" spans="1:10" ht="22" customHeight="1" x14ac:dyDescent="0.2">
      <c r="A33" s="45" t="s">
        <v>39</v>
      </c>
      <c r="B33" s="25"/>
      <c r="C33" s="25"/>
      <c r="D33" s="25"/>
      <c r="E33" s="78"/>
      <c r="I33" s="5"/>
      <c r="J33" s="5"/>
    </row>
    <row r="34" spans="1:10" ht="20" customHeight="1" x14ac:dyDescent="0.2">
      <c r="A34" s="40" t="s">
        <v>41</v>
      </c>
      <c r="E34" s="41"/>
      <c r="I34" s="5"/>
      <c r="J34" s="5"/>
    </row>
    <row r="35" spans="1:10" ht="18" customHeight="1" x14ac:dyDescent="0.2">
      <c r="A35" s="104"/>
      <c r="B35" s="111" t="s">
        <v>4</v>
      </c>
      <c r="C35" s="112" t="s">
        <v>0</v>
      </c>
      <c r="D35" s="112"/>
      <c r="E35" s="99"/>
    </row>
    <row r="36" spans="1:10" ht="21" customHeight="1" x14ac:dyDescent="0.2">
      <c r="A36" s="52" t="s">
        <v>43</v>
      </c>
      <c r="B36" s="3">
        <v>50</v>
      </c>
      <c r="C36" s="19" t="s">
        <v>44</v>
      </c>
      <c r="E36" s="85"/>
      <c r="F36" s="10"/>
      <c r="J36" s="5"/>
    </row>
    <row r="37" spans="1:10" ht="17" customHeight="1" x14ac:dyDescent="0.2">
      <c r="A37" s="48"/>
      <c r="E37" s="41"/>
      <c r="F37" s="9"/>
      <c r="J37" s="5"/>
    </row>
    <row r="38" spans="1:10" ht="17" customHeight="1" x14ac:dyDescent="0.2">
      <c r="A38" s="48"/>
      <c r="E38" s="41"/>
      <c r="F38" s="9"/>
      <c r="J38" s="5"/>
    </row>
    <row r="39" spans="1:10" ht="20" x14ac:dyDescent="0.2">
      <c r="A39" s="43" t="s">
        <v>17</v>
      </c>
      <c r="B39" s="35"/>
      <c r="C39" s="35"/>
      <c r="D39" s="35"/>
      <c r="E39" s="101"/>
      <c r="F39" s="9"/>
      <c r="J39" s="5"/>
    </row>
    <row r="40" spans="1:10" ht="20" x14ac:dyDescent="0.2">
      <c r="A40" s="53" t="s">
        <v>42</v>
      </c>
      <c r="B40" s="35"/>
      <c r="C40" s="35"/>
      <c r="D40" s="35"/>
      <c r="E40" s="101"/>
      <c r="F40" s="9"/>
      <c r="J40" s="5"/>
    </row>
    <row r="41" spans="1:10" ht="16" customHeight="1" thickBot="1" x14ac:dyDescent="0.25">
      <c r="A41" s="49"/>
      <c r="B41" s="50"/>
      <c r="C41" s="50"/>
      <c r="D41" s="50"/>
      <c r="E41" s="51"/>
      <c r="F41" s="9"/>
      <c r="J41" s="5"/>
    </row>
    <row r="42" spans="1:10" ht="16" customHeight="1" x14ac:dyDescent="0.2">
      <c r="F42" s="9"/>
      <c r="J42" s="5"/>
    </row>
    <row r="43" spans="1:10" ht="16" customHeight="1" x14ac:dyDescent="0.2">
      <c r="F43" s="9"/>
      <c r="J43" s="5"/>
    </row>
    <row r="44" spans="1:10" ht="24" customHeight="1" x14ac:dyDescent="0.2">
      <c r="A44" s="21" t="s">
        <v>7</v>
      </c>
      <c r="F44" s="9"/>
      <c r="J44" s="5"/>
    </row>
    <row r="45" spans="1:10" ht="20" customHeight="1" thickBot="1" x14ac:dyDescent="0.25">
      <c r="A45" s="3" t="s">
        <v>62</v>
      </c>
      <c r="B45" s="3">
        <f>B14</f>
        <v>8</v>
      </c>
      <c r="F45" s="9"/>
      <c r="J45" s="5"/>
    </row>
    <row r="46" spans="1:10" ht="22" customHeight="1" x14ac:dyDescent="0.2">
      <c r="A46" s="37" t="s">
        <v>49</v>
      </c>
      <c r="B46" s="38"/>
      <c r="C46" s="38"/>
      <c r="D46" s="38"/>
      <c r="E46" s="39"/>
      <c r="F46" s="9"/>
      <c r="J46" s="5"/>
    </row>
    <row r="47" spans="1:10" ht="20" x14ac:dyDescent="0.2">
      <c r="A47" s="88" t="s">
        <v>59</v>
      </c>
      <c r="B47" s="111" t="s">
        <v>4</v>
      </c>
      <c r="C47" s="112" t="s">
        <v>0</v>
      </c>
      <c r="D47" s="112" t="s">
        <v>24</v>
      </c>
      <c r="E47" s="99" t="s">
        <v>5</v>
      </c>
      <c r="F47" s="9"/>
      <c r="J47" s="5"/>
    </row>
    <row r="48" spans="1:10" ht="20" x14ac:dyDescent="0.2">
      <c r="A48" s="48" t="s">
        <v>8</v>
      </c>
      <c r="B48" s="115">
        <v>22.5</v>
      </c>
      <c r="C48" s="114"/>
      <c r="D48" s="57">
        <f t="shared" ref="D48:D50" si="0">(B48/$B$52)*$D$52</f>
        <v>213.12</v>
      </c>
      <c r="E48" s="41"/>
      <c r="F48" s="9"/>
      <c r="J48" s="5"/>
    </row>
    <row r="49" spans="1:10" ht="20" x14ac:dyDescent="0.2">
      <c r="A49" s="48" t="s">
        <v>64</v>
      </c>
      <c r="B49" s="115">
        <v>10</v>
      </c>
      <c r="C49" s="121" t="s">
        <v>83</v>
      </c>
      <c r="D49" s="57">
        <f t="shared" si="0"/>
        <v>94.720000000000013</v>
      </c>
      <c r="E49" s="41"/>
      <c r="F49" s="9"/>
      <c r="J49" s="5"/>
    </row>
    <row r="50" spans="1:10" ht="20" x14ac:dyDescent="0.2">
      <c r="A50" s="48" t="s">
        <v>60</v>
      </c>
      <c r="B50" s="105">
        <v>7.5</v>
      </c>
      <c r="C50" s="122">
        <f>(B50*0.01)/B53</f>
        <v>7.5000000000000002E-4</v>
      </c>
      <c r="D50" s="57">
        <f t="shared" si="0"/>
        <v>71.040000000000006</v>
      </c>
      <c r="E50" s="47"/>
      <c r="F50" s="9"/>
      <c r="J50" s="5"/>
    </row>
    <row r="51" spans="1:10" ht="20" customHeight="1" x14ac:dyDescent="0.2">
      <c r="A51" s="48" t="s">
        <v>61</v>
      </c>
      <c r="B51" s="105">
        <v>10</v>
      </c>
      <c r="C51" s="57">
        <f>(B51*10)/B53</f>
        <v>1</v>
      </c>
      <c r="D51" s="57">
        <f>(B51/$B$52)*$D$52</f>
        <v>94.720000000000013</v>
      </c>
      <c r="E51" s="47"/>
      <c r="F51" s="9"/>
      <c r="J51" s="5"/>
    </row>
    <row r="52" spans="1:10" ht="20" customHeight="1" x14ac:dyDescent="0.2">
      <c r="A52" s="87" t="s">
        <v>1</v>
      </c>
      <c r="B52" s="23">
        <f>SUM(B48:B51)</f>
        <v>50</v>
      </c>
      <c r="C52" s="24"/>
      <c r="D52" s="17">
        <f>(B52*0.001*384)*B14 + (B17*B15)</f>
        <v>473.6</v>
      </c>
      <c r="E52" s="69">
        <f>D52/8.5</f>
        <v>55.71764705882353</v>
      </c>
      <c r="F52" s="10" t="s">
        <v>30</v>
      </c>
    </row>
    <row r="53" spans="1:10" ht="20" customHeight="1" x14ac:dyDescent="0.2">
      <c r="A53" s="48" t="s">
        <v>2</v>
      </c>
      <c r="B53" s="3">
        <f>B36+B52</f>
        <v>100</v>
      </c>
      <c r="C53" s="19"/>
      <c r="E53" s="41"/>
      <c r="F53" s="10"/>
    </row>
    <row r="54" spans="1:10" ht="20" customHeight="1" x14ac:dyDescent="0.2">
      <c r="A54" s="48"/>
      <c r="C54" s="19"/>
      <c r="E54" s="41"/>
      <c r="F54" s="10"/>
    </row>
    <row r="55" spans="1:10" x14ac:dyDescent="0.2">
      <c r="A55" s="52"/>
      <c r="C55" s="19"/>
      <c r="E55" s="41"/>
      <c r="F55" s="10"/>
    </row>
    <row r="56" spans="1:10" x14ac:dyDescent="0.2">
      <c r="A56" s="43" t="s">
        <v>17</v>
      </c>
      <c r="B56" s="35"/>
      <c r="C56" s="100"/>
      <c r="D56" s="35"/>
      <c r="E56" s="101"/>
      <c r="F56" s="10"/>
    </row>
    <row r="57" spans="1:10" ht="20" customHeight="1" x14ac:dyDescent="0.2">
      <c r="A57" s="35" t="s">
        <v>71</v>
      </c>
      <c r="B57" s="35"/>
      <c r="C57" s="100"/>
      <c r="D57" s="35"/>
      <c r="E57" s="101"/>
      <c r="F57" s="10"/>
    </row>
    <row r="58" spans="1:10" ht="19" customHeight="1" x14ac:dyDescent="0.2">
      <c r="A58" s="53" t="s">
        <v>79</v>
      </c>
      <c r="B58" s="35"/>
      <c r="C58" s="35"/>
      <c r="D58" s="35"/>
      <c r="E58" s="101"/>
      <c r="F58" s="10"/>
    </row>
    <row r="59" spans="1:10" ht="15" customHeight="1" x14ac:dyDescent="0.2">
      <c r="A59" s="48"/>
      <c r="E59" s="41"/>
      <c r="F59" s="10"/>
    </row>
    <row r="60" spans="1:10" ht="15" customHeight="1" x14ac:dyDescent="0.2">
      <c r="A60" s="48"/>
      <c r="E60" s="41"/>
      <c r="F60" s="10"/>
    </row>
    <row r="61" spans="1:10" ht="22" customHeight="1" x14ac:dyDescent="0.2">
      <c r="A61" s="45" t="s">
        <v>50</v>
      </c>
      <c r="B61" s="22"/>
      <c r="C61" s="22"/>
      <c r="D61" s="22"/>
      <c r="E61" s="46"/>
      <c r="F61" s="10"/>
    </row>
    <row r="62" spans="1:10" ht="18" x14ac:dyDescent="0.2">
      <c r="A62" s="91" t="s">
        <v>58</v>
      </c>
      <c r="B62" s="111" t="s">
        <v>4</v>
      </c>
      <c r="C62" s="112" t="s">
        <v>0</v>
      </c>
      <c r="D62" s="112" t="s">
        <v>24</v>
      </c>
      <c r="E62" s="99" t="s">
        <v>5</v>
      </c>
      <c r="F62" s="10"/>
    </row>
    <row r="63" spans="1:10" ht="19" customHeight="1" x14ac:dyDescent="0.2">
      <c r="A63" s="40" t="s">
        <v>75</v>
      </c>
      <c r="B63" s="105">
        <v>35</v>
      </c>
      <c r="C63" s="19" t="s">
        <v>22</v>
      </c>
      <c r="D63" s="116">
        <f t="shared" ref="D63:D66" si="1">(B63/$B$68)*$D$68</f>
        <v>256.85333333333335</v>
      </c>
      <c r="E63" s="47"/>
      <c r="F63" s="10"/>
    </row>
    <row r="64" spans="1:10" ht="19" customHeight="1" x14ac:dyDescent="0.2">
      <c r="A64" s="40" t="s">
        <v>63</v>
      </c>
      <c r="B64" s="105">
        <v>17.5</v>
      </c>
      <c r="C64" s="124">
        <f>(B64*0.1)/B69</f>
        <v>0.01</v>
      </c>
      <c r="D64" s="116">
        <f t="shared" si="1"/>
        <v>128.42666666666668</v>
      </c>
      <c r="E64" s="47"/>
      <c r="F64" s="10"/>
      <c r="I64" s="14"/>
    </row>
    <row r="65" spans="1:10" ht="20" customHeight="1" x14ac:dyDescent="0.2">
      <c r="A65" s="40" t="s">
        <v>65</v>
      </c>
      <c r="B65" s="105">
        <v>8.75</v>
      </c>
      <c r="C65" s="57">
        <f>(B65*40)/B69</f>
        <v>2</v>
      </c>
      <c r="D65" s="116">
        <f t="shared" si="1"/>
        <v>64.213333333333338</v>
      </c>
      <c r="E65" s="47"/>
      <c r="F65" s="10"/>
      <c r="I65" s="14"/>
    </row>
    <row r="66" spans="1:10" ht="20" customHeight="1" x14ac:dyDescent="0.2">
      <c r="A66" s="40" t="s">
        <v>66</v>
      </c>
      <c r="B66" s="105">
        <v>8.75</v>
      </c>
      <c r="C66" s="57">
        <f>(B66*200)/B69</f>
        <v>10</v>
      </c>
      <c r="D66" s="116">
        <f t="shared" si="1"/>
        <v>64.213333333333338</v>
      </c>
      <c r="E66" s="47"/>
      <c r="F66" s="10"/>
      <c r="I66" s="14"/>
    </row>
    <row r="67" spans="1:10" ht="20" customHeight="1" x14ac:dyDescent="0.2">
      <c r="A67" s="104" t="s">
        <v>8</v>
      </c>
      <c r="B67" s="106">
        <v>5</v>
      </c>
      <c r="C67" s="89"/>
      <c r="D67" s="98">
        <f>(B67/$B$68)*$D$68</f>
        <v>36.693333333333328</v>
      </c>
      <c r="E67" s="90"/>
      <c r="F67" s="10"/>
    </row>
    <row r="68" spans="1:10" ht="20" customHeight="1" x14ac:dyDescent="0.2">
      <c r="A68" s="52" t="s">
        <v>1</v>
      </c>
      <c r="B68" s="5">
        <f>SUM(B63:B67)</f>
        <v>75</v>
      </c>
      <c r="D68" s="3">
        <f>(B68*0.001*384)*B14 +(B17*B15)</f>
        <v>550.4</v>
      </c>
      <c r="E68" s="85">
        <f>D68/8.5</f>
        <v>64.752941176470586</v>
      </c>
      <c r="F68" s="10" t="s">
        <v>30</v>
      </c>
    </row>
    <row r="69" spans="1:10" ht="20" customHeight="1" x14ac:dyDescent="0.2">
      <c r="A69" s="48" t="s">
        <v>2</v>
      </c>
      <c r="B69" s="3">
        <f>B36+B52+B68</f>
        <v>175</v>
      </c>
      <c r="E69" s="54"/>
      <c r="F69" s="10"/>
    </row>
    <row r="70" spans="1:10" x14ac:dyDescent="0.2">
      <c r="A70" s="48"/>
      <c r="E70" s="41"/>
    </row>
    <row r="71" spans="1:10" x14ac:dyDescent="0.2">
      <c r="A71" s="48"/>
      <c r="E71" s="41"/>
    </row>
    <row r="72" spans="1:10" ht="20" customHeight="1" x14ac:dyDescent="0.2">
      <c r="A72" s="43" t="s">
        <v>17</v>
      </c>
      <c r="B72" s="35"/>
      <c r="C72" s="35"/>
      <c r="D72" s="35"/>
      <c r="E72" s="101"/>
    </row>
    <row r="73" spans="1:10" ht="20" customHeight="1" x14ac:dyDescent="0.2">
      <c r="A73" s="53" t="s">
        <v>70</v>
      </c>
      <c r="B73" s="35"/>
      <c r="C73" s="35"/>
      <c r="D73" s="35"/>
      <c r="E73" s="101"/>
    </row>
    <row r="74" spans="1:10" x14ac:dyDescent="0.2">
      <c r="A74" s="48"/>
      <c r="E74" s="41"/>
    </row>
    <row r="76" spans="1:10" ht="22" customHeight="1" x14ac:dyDescent="0.2">
      <c r="A76" s="65" t="s">
        <v>51</v>
      </c>
      <c r="B76" s="66"/>
      <c r="C76" s="66"/>
      <c r="D76" s="66"/>
      <c r="E76" s="46"/>
      <c r="F76" s="10"/>
    </row>
    <row r="77" spans="1:10" ht="18" x14ac:dyDescent="0.2">
      <c r="A77" s="92" t="s">
        <v>53</v>
      </c>
      <c r="B77" s="111" t="s">
        <v>4</v>
      </c>
      <c r="C77" s="112" t="s">
        <v>0</v>
      </c>
      <c r="D77" s="112" t="s">
        <v>24</v>
      </c>
      <c r="E77" s="99" t="s">
        <v>5</v>
      </c>
      <c r="F77" s="10"/>
    </row>
    <row r="78" spans="1:10" ht="20" customHeight="1" x14ac:dyDescent="0.2">
      <c r="A78" s="55" t="s">
        <v>8</v>
      </c>
      <c r="B78" s="56">
        <v>640</v>
      </c>
      <c r="C78" s="14"/>
      <c r="D78" s="57">
        <f>(B78/$B$84)*$D$84</f>
        <v>2187.4854054054058</v>
      </c>
      <c r="E78" s="58"/>
      <c r="F78" s="10"/>
    </row>
    <row r="79" spans="1:10" ht="19" customHeight="1" x14ac:dyDescent="0.2">
      <c r="A79" s="55" t="s">
        <v>76</v>
      </c>
      <c r="B79" s="56">
        <v>220</v>
      </c>
      <c r="C79" s="57" t="s">
        <v>22</v>
      </c>
      <c r="D79" s="57">
        <f>(B79/$B$84)*$D$84</f>
        <v>751.94810810810827</v>
      </c>
      <c r="E79" s="58"/>
      <c r="F79" s="10"/>
      <c r="J79" s="1"/>
    </row>
    <row r="80" spans="1:10" ht="19" customHeight="1" x14ac:dyDescent="0.2">
      <c r="A80" s="55" t="s">
        <v>61</v>
      </c>
      <c r="B80" s="56">
        <v>25</v>
      </c>
      <c r="C80" s="125">
        <f>(B80*10)/B85</f>
        <v>0.22727272727272727</v>
      </c>
      <c r="D80" s="57">
        <f>(B80/$B$84)*$D$84</f>
        <v>85.448648648648657</v>
      </c>
      <c r="E80" s="58"/>
      <c r="F80" s="10"/>
      <c r="J80" s="1"/>
    </row>
    <row r="81" spans="1:10" ht="19" customHeight="1" x14ac:dyDescent="0.2">
      <c r="A81" s="55" t="s">
        <v>67</v>
      </c>
      <c r="B81" s="117">
        <v>7.5</v>
      </c>
      <c r="C81" s="14">
        <f>(B81*10)/B85</f>
        <v>6.8181818181818177E-2</v>
      </c>
      <c r="D81" s="57">
        <f>(B81/$B$84)*$D$84</f>
        <v>25.634594594594599</v>
      </c>
      <c r="E81" s="58"/>
      <c r="F81" s="10"/>
      <c r="J81" s="1"/>
    </row>
    <row r="82" spans="1:10" ht="20" customHeight="1" x14ac:dyDescent="0.2">
      <c r="A82" s="55" t="s">
        <v>68</v>
      </c>
      <c r="B82" s="56">
        <v>25</v>
      </c>
      <c r="C82" s="127">
        <f>(B82*10)/B85</f>
        <v>0.22727272727272727</v>
      </c>
      <c r="D82" s="57">
        <f>(B82/$B$84)*$D$84</f>
        <v>85.448648648648657</v>
      </c>
      <c r="E82" s="58"/>
      <c r="J82" s="1"/>
    </row>
    <row r="83" spans="1:10" ht="19" customHeight="1" x14ac:dyDescent="0.2">
      <c r="A83" s="55" t="s">
        <v>69</v>
      </c>
      <c r="B83" s="117">
        <v>7.5</v>
      </c>
      <c r="C83" s="14">
        <f>(B83*2)/B85</f>
        <v>1.3636363636363636E-2</v>
      </c>
      <c r="D83" s="57">
        <f>(B83/$B$84)*$D$84</f>
        <v>25.634594594594599</v>
      </c>
      <c r="E83" s="58"/>
    </row>
    <row r="84" spans="1:10" ht="20" customHeight="1" x14ac:dyDescent="0.2">
      <c r="A84" s="118" t="s">
        <v>1</v>
      </c>
      <c r="B84" s="119">
        <f>SUM(B78:B83)</f>
        <v>925</v>
      </c>
      <c r="C84" s="23"/>
      <c r="D84" s="24">
        <f>(B84*0.001*384)*B14 + (B17*B15)</f>
        <v>3161.6000000000004</v>
      </c>
      <c r="E84" s="120">
        <f>D84/8.5</f>
        <v>371.95294117647063</v>
      </c>
      <c r="F84" s="10" t="s">
        <v>30</v>
      </c>
      <c r="G84" s="2"/>
      <c r="J84" s="11"/>
    </row>
    <row r="85" spans="1:10" ht="20" customHeight="1" x14ac:dyDescent="0.2">
      <c r="A85" s="55" t="s">
        <v>2</v>
      </c>
      <c r="B85" s="59">
        <f>B69+B84</f>
        <v>1100</v>
      </c>
      <c r="C85" s="8"/>
      <c r="D85" s="8"/>
      <c r="E85" s="70">
        <f>D84/(8.5*2)</f>
        <v>185.97647058823532</v>
      </c>
      <c r="F85" s="3" t="s">
        <v>21</v>
      </c>
      <c r="G85" s="8"/>
      <c r="J85" s="11"/>
    </row>
    <row r="86" spans="1:10" ht="19" customHeight="1" x14ac:dyDescent="0.2">
      <c r="A86" s="55"/>
      <c r="B86" s="59"/>
      <c r="C86" s="8"/>
      <c r="E86" s="60"/>
      <c r="F86" s="10"/>
      <c r="G86" s="8"/>
      <c r="J86" s="10"/>
    </row>
    <row r="87" spans="1:10" ht="15.75" customHeight="1" x14ac:dyDescent="0.2">
      <c r="A87" s="55"/>
      <c r="B87" s="59"/>
      <c r="C87" s="8"/>
      <c r="E87" s="60"/>
      <c r="F87" s="10"/>
      <c r="G87" s="8"/>
      <c r="J87" s="10"/>
    </row>
    <row r="88" spans="1:10" ht="20" customHeight="1" x14ac:dyDescent="0.2">
      <c r="A88" s="43" t="s">
        <v>17</v>
      </c>
      <c r="B88" s="61"/>
      <c r="C88" s="62"/>
      <c r="D88" s="35"/>
      <c r="E88" s="102"/>
      <c r="F88" s="10"/>
      <c r="G88" s="8"/>
      <c r="J88" s="10"/>
    </row>
    <row r="89" spans="1:10" ht="20" customHeight="1" x14ac:dyDescent="0.2">
      <c r="A89" s="44" t="s">
        <v>72</v>
      </c>
      <c r="B89" s="63"/>
      <c r="C89" s="63"/>
      <c r="D89" s="63"/>
      <c r="E89" s="102"/>
      <c r="F89" s="10"/>
      <c r="J89" s="10"/>
    </row>
    <row r="90" spans="1:10" ht="19" customHeight="1" x14ac:dyDescent="0.2">
      <c r="A90" s="40"/>
      <c r="B90" s="64"/>
      <c r="C90" s="64"/>
      <c r="D90" s="64"/>
      <c r="E90" s="60"/>
      <c r="F90" s="10"/>
      <c r="J90" s="10"/>
    </row>
    <row r="91" spans="1:10" ht="19" customHeight="1" x14ac:dyDescent="0.2">
      <c r="A91" s="40"/>
      <c r="B91" s="64"/>
      <c r="C91" s="64"/>
      <c r="D91" s="64"/>
      <c r="E91" s="60"/>
      <c r="F91" s="10"/>
      <c r="J91" s="10"/>
    </row>
    <row r="92" spans="1:10" ht="19" customHeight="1" x14ac:dyDescent="0.2">
      <c r="A92" s="65" t="s">
        <v>52</v>
      </c>
      <c r="B92" s="66"/>
      <c r="C92" s="66"/>
      <c r="D92" s="66"/>
      <c r="E92" s="46"/>
      <c r="F92" s="10"/>
      <c r="J92" s="10"/>
    </row>
    <row r="93" spans="1:10" ht="19" customHeight="1" x14ac:dyDescent="0.2">
      <c r="A93" s="92" t="s">
        <v>54</v>
      </c>
      <c r="B93" s="111" t="s">
        <v>4</v>
      </c>
      <c r="C93" s="112" t="s">
        <v>0</v>
      </c>
      <c r="D93" s="112" t="s">
        <v>24</v>
      </c>
      <c r="E93" s="99" t="s">
        <v>5</v>
      </c>
      <c r="F93" s="10"/>
      <c r="J93" s="10"/>
    </row>
    <row r="94" spans="1:10" ht="19" customHeight="1" x14ac:dyDescent="0.2">
      <c r="A94" s="55" t="s">
        <v>8</v>
      </c>
      <c r="B94" s="56">
        <v>50</v>
      </c>
      <c r="C94" s="8"/>
      <c r="D94" s="8">
        <f t="shared" ref="D94:D95" si="2">(B94/$B$97)*$D$97</f>
        <v>217.60000000000002</v>
      </c>
      <c r="E94" s="58"/>
      <c r="F94" s="10"/>
      <c r="J94" s="10"/>
    </row>
    <row r="95" spans="1:10" ht="19" customHeight="1" x14ac:dyDescent="0.2">
      <c r="A95" s="55" t="s">
        <v>77</v>
      </c>
      <c r="B95" s="56">
        <v>135</v>
      </c>
      <c r="C95" s="123" t="s">
        <v>22</v>
      </c>
      <c r="D95" s="8">
        <f t="shared" si="2"/>
        <v>587.52</v>
      </c>
      <c r="E95" s="58"/>
      <c r="F95" s="10"/>
      <c r="J95" s="10"/>
    </row>
    <row r="96" spans="1:10" ht="19" customHeight="1" x14ac:dyDescent="0.2">
      <c r="A96" s="55" t="s">
        <v>80</v>
      </c>
      <c r="B96" s="56">
        <v>65</v>
      </c>
      <c r="C96" s="126">
        <f>(B96*20)/B98</f>
        <v>0.96296296296296291</v>
      </c>
      <c r="D96" s="8">
        <f>(B96/$B$97)*$D$97</f>
        <v>282.88</v>
      </c>
      <c r="E96" s="58"/>
      <c r="F96" s="10"/>
      <c r="J96" s="10"/>
    </row>
    <row r="97" spans="1:10" ht="19" customHeight="1" x14ac:dyDescent="0.2">
      <c r="A97" s="118" t="s">
        <v>1</v>
      </c>
      <c r="B97" s="119">
        <f>SUM(B94:B96)</f>
        <v>250</v>
      </c>
      <c r="C97" s="23"/>
      <c r="D97" s="17">
        <f>(B97*0.001*384)*B14 + (B17*B15)</f>
        <v>1088</v>
      </c>
      <c r="E97" s="120">
        <f>D97/8.5</f>
        <v>128</v>
      </c>
      <c r="F97" s="10" t="s">
        <v>30</v>
      </c>
      <c r="J97" s="10"/>
    </row>
    <row r="98" spans="1:10" ht="19" customHeight="1" x14ac:dyDescent="0.2">
      <c r="A98" s="55" t="s">
        <v>2</v>
      </c>
      <c r="B98" s="56">
        <f>B85+B97</f>
        <v>1350</v>
      </c>
      <c r="C98" s="8"/>
      <c r="D98" s="8"/>
      <c r="E98" s="60"/>
      <c r="F98" s="10"/>
      <c r="J98" s="10"/>
    </row>
    <row r="99" spans="1:10" ht="19" customHeight="1" x14ac:dyDescent="0.2">
      <c r="A99" s="55"/>
      <c r="B99" s="56"/>
      <c r="C99" s="8"/>
      <c r="D99" s="8"/>
      <c r="E99" s="60"/>
      <c r="F99" s="10"/>
      <c r="J99" s="10"/>
    </row>
    <row r="100" spans="1:10" ht="19" customHeight="1" x14ac:dyDescent="0.2">
      <c r="A100" s="55"/>
      <c r="B100" s="56"/>
      <c r="C100" s="8"/>
      <c r="D100" s="8"/>
      <c r="E100" s="60"/>
      <c r="F100" s="10"/>
      <c r="J100" s="10"/>
    </row>
    <row r="101" spans="1:10" ht="19" customHeight="1" x14ac:dyDescent="0.2">
      <c r="A101" s="43" t="s">
        <v>17</v>
      </c>
      <c r="B101" s="61"/>
      <c r="C101" s="62"/>
      <c r="D101" s="35"/>
      <c r="E101" s="102"/>
      <c r="F101" s="10"/>
      <c r="J101" s="10"/>
    </row>
    <row r="102" spans="1:10" ht="19" customHeight="1" x14ac:dyDescent="0.2">
      <c r="A102" s="44" t="s">
        <v>74</v>
      </c>
      <c r="B102" s="63"/>
      <c r="C102" s="63"/>
      <c r="D102" s="63"/>
      <c r="E102" s="102"/>
      <c r="F102" s="10"/>
      <c r="J102" s="10"/>
    </row>
    <row r="103" spans="1:10" ht="15.75" customHeight="1" x14ac:dyDescent="0.2">
      <c r="A103" s="55"/>
      <c r="B103" s="56"/>
      <c r="C103" s="8"/>
      <c r="D103" s="8"/>
      <c r="E103" s="60"/>
      <c r="F103" s="10"/>
      <c r="J103" s="10"/>
    </row>
    <row r="104" spans="1:10" ht="15.75" customHeight="1" x14ac:dyDescent="0.2">
      <c r="A104" s="48"/>
      <c r="E104" s="60"/>
      <c r="F104" s="10"/>
      <c r="G104" s="10"/>
      <c r="J104" s="10"/>
    </row>
    <row r="105" spans="1:10" ht="22" customHeight="1" x14ac:dyDescent="0.2">
      <c r="A105" s="65" t="s">
        <v>55</v>
      </c>
      <c r="B105" s="66"/>
      <c r="C105" s="66"/>
      <c r="D105" s="66"/>
      <c r="E105" s="46"/>
      <c r="F105" s="10"/>
      <c r="G105" s="1"/>
      <c r="H105" s="1"/>
    </row>
    <row r="106" spans="1:10" ht="19" customHeight="1" x14ac:dyDescent="0.2">
      <c r="A106" s="92" t="s">
        <v>27</v>
      </c>
      <c r="B106" s="111" t="s">
        <v>4</v>
      </c>
      <c r="C106" s="112" t="s">
        <v>0</v>
      </c>
      <c r="D106" s="112" t="s">
        <v>24</v>
      </c>
      <c r="E106" s="99" t="s">
        <v>5</v>
      </c>
      <c r="F106" s="10"/>
      <c r="G106" s="1"/>
      <c r="H106" s="1"/>
    </row>
    <row r="107" spans="1:10" ht="20" customHeight="1" x14ac:dyDescent="0.2">
      <c r="A107" s="55" t="s">
        <v>8</v>
      </c>
      <c r="B107" s="56">
        <v>120</v>
      </c>
      <c r="C107" s="8"/>
      <c r="D107" s="8">
        <f>(B107/$B$110)*$D$110</f>
        <v>624.64</v>
      </c>
      <c r="E107" s="58"/>
      <c r="F107" s="10"/>
      <c r="G107" s="1"/>
      <c r="H107" s="1"/>
    </row>
    <row r="108" spans="1:10" ht="19" customHeight="1" x14ac:dyDescent="0.2">
      <c r="A108" s="55" t="s">
        <v>77</v>
      </c>
      <c r="B108" s="56">
        <v>15</v>
      </c>
      <c r="C108" s="57" t="s">
        <v>22</v>
      </c>
      <c r="D108" s="8">
        <f>(B108/$B$110)*$D$110</f>
        <v>78.08</v>
      </c>
      <c r="E108" s="58"/>
    </row>
    <row r="109" spans="1:10" ht="19" customHeight="1" x14ac:dyDescent="0.2">
      <c r="A109" s="55" t="s">
        <v>9</v>
      </c>
      <c r="B109" s="56">
        <v>15</v>
      </c>
      <c r="C109" s="57">
        <f>(B109*20)/B111</f>
        <v>0.2</v>
      </c>
      <c r="D109" s="8">
        <f>(B109/$B$110)*$D$110</f>
        <v>78.08</v>
      </c>
      <c r="E109" s="58"/>
    </row>
    <row r="110" spans="1:10" ht="20" customHeight="1" x14ac:dyDescent="0.2">
      <c r="A110" s="118" t="s">
        <v>1</v>
      </c>
      <c r="B110" s="119">
        <f>SUM(B107:B109)</f>
        <v>150</v>
      </c>
      <c r="C110" s="23"/>
      <c r="D110" s="17">
        <f>(B110*0.001*384)*B14 + (B17*B15)</f>
        <v>780.8</v>
      </c>
      <c r="E110" s="120">
        <f>D110/8.5</f>
        <v>91.858823529411765</v>
      </c>
      <c r="F110" s="10" t="s">
        <v>30</v>
      </c>
      <c r="G110" s="2"/>
    </row>
    <row r="111" spans="1:10" ht="20" customHeight="1" x14ac:dyDescent="0.2">
      <c r="A111" s="55" t="s">
        <v>2</v>
      </c>
      <c r="B111" s="56">
        <f>B98+B110</f>
        <v>1500</v>
      </c>
      <c r="C111" s="8"/>
      <c r="D111" s="8"/>
      <c r="E111" s="60"/>
      <c r="G111" s="8"/>
    </row>
    <row r="112" spans="1:10" ht="19" customHeight="1" x14ac:dyDescent="0.2">
      <c r="A112" s="55"/>
      <c r="B112" s="56"/>
      <c r="C112" s="8"/>
      <c r="E112" s="60"/>
      <c r="G112" s="8"/>
    </row>
    <row r="113" spans="1:7" ht="19" customHeight="1" x14ac:dyDescent="0.2">
      <c r="A113" s="55"/>
      <c r="B113" s="56"/>
      <c r="C113" s="8"/>
      <c r="E113" s="60"/>
      <c r="G113" s="8"/>
    </row>
    <row r="114" spans="1:7" ht="19" customHeight="1" x14ac:dyDescent="0.2">
      <c r="A114" s="43" t="s">
        <v>17</v>
      </c>
      <c r="B114" s="67"/>
      <c r="C114" s="62"/>
      <c r="D114" s="35"/>
      <c r="E114" s="102"/>
      <c r="G114" s="8"/>
    </row>
    <row r="115" spans="1:7" ht="20" customHeight="1" x14ac:dyDescent="0.2">
      <c r="A115" s="44" t="s">
        <v>73</v>
      </c>
      <c r="B115" s="63"/>
      <c r="C115" s="63"/>
      <c r="D115" s="63"/>
      <c r="E115" s="102"/>
    </row>
    <row r="116" spans="1:7" ht="15.75" customHeight="1" x14ac:dyDescent="0.2">
      <c r="A116" s="48"/>
      <c r="E116" s="60"/>
    </row>
    <row r="117" spans="1:7" ht="15.75" customHeight="1" x14ac:dyDescent="0.2">
      <c r="A117" s="48"/>
      <c r="E117" s="60"/>
    </row>
    <row r="118" spans="1:7" ht="22" customHeight="1" x14ac:dyDescent="0.2">
      <c r="A118" s="65" t="s">
        <v>56</v>
      </c>
      <c r="B118" s="66"/>
      <c r="C118" s="66"/>
      <c r="D118" s="66"/>
      <c r="E118" s="46"/>
    </row>
    <row r="119" spans="1:7" ht="19" customHeight="1" x14ac:dyDescent="0.2">
      <c r="A119" s="48" t="s">
        <v>32</v>
      </c>
      <c r="B119" s="5"/>
      <c r="C119" s="5"/>
      <c r="D119" s="5"/>
      <c r="E119" s="47"/>
    </row>
    <row r="120" spans="1:7" ht="19" customHeight="1" x14ac:dyDescent="0.2">
      <c r="A120" s="48"/>
      <c r="B120" s="5"/>
      <c r="C120" s="5"/>
      <c r="D120" s="5"/>
      <c r="E120" s="47"/>
    </row>
    <row r="121" spans="1:7" ht="18" x14ac:dyDescent="0.2">
      <c r="A121" s="88"/>
      <c r="B121" s="111" t="s">
        <v>4</v>
      </c>
      <c r="C121" s="112" t="s">
        <v>0</v>
      </c>
      <c r="D121" s="95"/>
      <c r="E121" s="90"/>
    </row>
    <row r="122" spans="1:7" ht="20" customHeight="1" x14ac:dyDescent="0.2">
      <c r="A122" s="52" t="s">
        <v>31</v>
      </c>
      <c r="B122" s="5">
        <v>100</v>
      </c>
      <c r="C122" s="19" t="s">
        <v>3</v>
      </c>
      <c r="E122" s="60"/>
    </row>
    <row r="123" spans="1:7" ht="17" customHeight="1" x14ac:dyDescent="0.2">
      <c r="A123" s="48"/>
      <c r="B123" s="5"/>
      <c r="C123" s="19"/>
      <c r="E123" s="60"/>
    </row>
    <row r="124" spans="1:7" ht="20" customHeight="1" x14ac:dyDescent="0.2">
      <c r="A124" s="43" t="s">
        <v>17</v>
      </c>
      <c r="B124" s="18"/>
      <c r="C124" s="100"/>
      <c r="D124" s="35"/>
      <c r="E124" s="102"/>
    </row>
    <row r="125" spans="1:7" ht="20" customHeight="1" x14ac:dyDescent="0.2">
      <c r="A125" s="53" t="s">
        <v>6</v>
      </c>
      <c r="B125" s="18"/>
      <c r="C125" s="100"/>
      <c r="D125" s="35"/>
      <c r="E125" s="102"/>
    </row>
    <row r="126" spans="1:7" x14ac:dyDescent="0.2">
      <c r="A126" s="48"/>
      <c r="B126" s="5"/>
      <c r="C126" s="19"/>
      <c r="E126" s="60"/>
    </row>
    <row r="127" spans="1:7" ht="19" customHeight="1" x14ac:dyDescent="0.2">
      <c r="A127" s="48"/>
      <c r="E127" s="41"/>
    </row>
    <row r="128" spans="1:7" ht="22" customHeight="1" x14ac:dyDescent="0.2">
      <c r="A128" s="65" t="s">
        <v>57</v>
      </c>
      <c r="B128" s="66"/>
      <c r="C128" s="66"/>
      <c r="D128" s="66"/>
      <c r="E128" s="46"/>
    </row>
    <row r="129" spans="1:7" ht="18" x14ac:dyDescent="0.2">
      <c r="A129" s="92" t="s">
        <v>28</v>
      </c>
      <c r="B129" s="111" t="s">
        <v>4</v>
      </c>
      <c r="C129" s="112" t="s">
        <v>0</v>
      </c>
      <c r="D129" s="112" t="s">
        <v>24</v>
      </c>
      <c r="E129" s="99" t="s">
        <v>5</v>
      </c>
      <c r="F129" s="5"/>
    </row>
    <row r="130" spans="1:7" ht="19" customHeight="1" x14ac:dyDescent="0.2">
      <c r="A130" s="55" t="s">
        <v>10</v>
      </c>
      <c r="B130" s="56">
        <v>50</v>
      </c>
      <c r="C130" s="68">
        <f>(B130*5)/B135</f>
        <v>0.125</v>
      </c>
      <c r="D130" s="8">
        <f>(B130/$B$133)*$D$133</f>
        <v>233.60000000000002</v>
      </c>
      <c r="E130" s="58"/>
      <c r="F130" s="8"/>
    </row>
    <row r="131" spans="1:7" ht="19" customHeight="1" x14ac:dyDescent="0.2">
      <c r="A131" s="55" t="s">
        <v>78</v>
      </c>
      <c r="B131" s="56">
        <v>200</v>
      </c>
      <c r="C131" s="57" t="s">
        <v>22</v>
      </c>
      <c r="D131" s="8">
        <f>(B131/$B$133)*$D$133</f>
        <v>934.40000000000009</v>
      </c>
      <c r="E131" s="58"/>
      <c r="F131" s="8"/>
    </row>
    <row r="132" spans="1:7" ht="19" customHeight="1" x14ac:dyDescent="0.2">
      <c r="A132" s="93" t="s">
        <v>8</v>
      </c>
      <c r="B132" s="94">
        <v>150</v>
      </c>
      <c r="C132" s="95"/>
      <c r="D132" s="96">
        <f>(B132/$B$133)*$D$133</f>
        <v>700.80000000000007</v>
      </c>
      <c r="E132" s="97"/>
      <c r="F132" s="8"/>
    </row>
    <row r="133" spans="1:7" ht="20" customHeight="1" x14ac:dyDescent="0.2">
      <c r="A133" s="86" t="s">
        <v>1</v>
      </c>
      <c r="B133" s="74">
        <f>SUM(B130:B132)</f>
        <v>400</v>
      </c>
      <c r="D133" s="3">
        <f>(B133*0.001*384)*B14 + (B17*B15*2)</f>
        <v>1868.8000000000002</v>
      </c>
      <c r="E133" s="85">
        <f>D133/8.5</f>
        <v>219.85882352941178</v>
      </c>
      <c r="F133" s="10" t="s">
        <v>30</v>
      </c>
    </row>
    <row r="134" spans="1:7" x14ac:dyDescent="0.2">
      <c r="A134" s="48"/>
      <c r="E134" s="70">
        <f>D133/(8.5*2)</f>
        <v>109.92941176470589</v>
      </c>
      <c r="F134" s="3" t="s">
        <v>21</v>
      </c>
    </row>
    <row r="135" spans="1:7" ht="20" customHeight="1" x14ac:dyDescent="0.2">
      <c r="A135" s="52" t="s">
        <v>35</v>
      </c>
      <c r="B135" s="71">
        <f>B69+B84+B97+B110+B122+B133</f>
        <v>2000</v>
      </c>
      <c r="D135" s="8"/>
      <c r="E135" s="58"/>
    </row>
    <row r="136" spans="1:7" ht="15.75" customHeight="1" x14ac:dyDescent="0.2">
      <c r="A136" s="48"/>
      <c r="C136" s="64"/>
      <c r="D136" s="72"/>
      <c r="E136" s="41"/>
    </row>
    <row r="137" spans="1:7" ht="20" customHeight="1" x14ac:dyDescent="0.2">
      <c r="A137" s="43" t="s">
        <v>17</v>
      </c>
      <c r="B137" s="35"/>
      <c r="C137" s="63"/>
      <c r="D137" s="63"/>
      <c r="E137" s="101"/>
      <c r="G137" s="8"/>
    </row>
    <row r="138" spans="1:7" ht="20" customHeight="1" x14ac:dyDescent="0.2">
      <c r="A138" s="44" t="s">
        <v>81</v>
      </c>
      <c r="B138" s="63"/>
      <c r="C138" s="35"/>
      <c r="D138" s="35"/>
      <c r="E138" s="101"/>
    </row>
    <row r="139" spans="1:7" ht="20" customHeight="1" x14ac:dyDescent="0.2">
      <c r="A139" s="44" t="s">
        <v>11</v>
      </c>
      <c r="B139" s="63"/>
      <c r="C139" s="35"/>
      <c r="D139" s="35"/>
      <c r="E139" s="101"/>
    </row>
    <row r="140" spans="1:7" ht="15.75" customHeight="1" thickBot="1" x14ac:dyDescent="0.25">
      <c r="A140" s="49"/>
      <c r="B140" s="50"/>
      <c r="C140" s="50"/>
      <c r="D140" s="50"/>
      <c r="E140" s="51"/>
    </row>
    <row r="141" spans="1:7" ht="15.75" customHeight="1" x14ac:dyDescent="0.2"/>
    <row r="142" spans="1:7" ht="15.75" customHeight="1" x14ac:dyDescent="0.2"/>
    <row r="143" spans="1:7" ht="15.75" customHeight="1" x14ac:dyDescent="0.2"/>
    <row r="144" spans="1:7"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Samy Kefalopoulou</dc:creator>
  <cp:lastModifiedBy>Samy Kefalopoulou</cp:lastModifiedBy>
  <dcterms:created xsi:type="dcterms:W3CDTF">2023-05-09T13:32:55Z</dcterms:created>
  <dcterms:modified xsi:type="dcterms:W3CDTF">2025-06-23T21:23:59Z</dcterms:modified>
</cp:coreProperties>
</file>