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28"/>
  <workbookPr defaultThemeVersion="166925"/>
  <mc:AlternateContent xmlns:mc="http://schemas.openxmlformats.org/markup-compatibility/2006">
    <mc:Choice Requires="x15">
      <x15ac:absPath xmlns:x15ac="http://schemas.microsoft.com/office/spreadsheetml/2010/11/ac" url="/Users/samy/Library/Mobile Documents/com~apple~CloudDocs/Projects/manuscripts/Manuscript_Dam&amp;ChIC/protocols_io/"/>
    </mc:Choice>
  </mc:AlternateContent>
  <xr:revisionPtr revIDLastSave="0" documentId="13_ncr:1_{70CD4B72-0EFD-4B48-8818-2C75D27CA2C0}" xr6:coauthVersionLast="47" xr6:coauthVersionMax="47" xr10:uidLastSave="{00000000-0000-0000-0000-000000000000}"/>
  <bookViews>
    <workbookView xWindow="53360" yWindow="-25460" windowWidth="28080" windowHeight="25180" xr2:uid="{945117C8-E8A4-614B-A27B-31E2FEA11EB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B115" i="1" l="1"/>
  <c r="B78" i="1"/>
  <c r="B46" i="1"/>
  <c r="B24" i="1"/>
  <c r="B14" i="1"/>
  <c r="D66" i="1" s="1"/>
  <c r="B67" i="1"/>
  <c r="C64" i="1" s="1"/>
  <c r="B52" i="1"/>
  <c r="C62" i="1" l="1"/>
  <c r="C63" i="1"/>
  <c r="D51" i="1"/>
  <c r="D36" i="1"/>
  <c r="E36" i="1" s="1"/>
  <c r="E66" i="1"/>
  <c r="D62" i="1"/>
  <c r="D64" i="1"/>
  <c r="D65" i="1"/>
  <c r="D63" i="1"/>
  <c r="D50" i="1"/>
  <c r="D49" i="1" s="1"/>
  <c r="E51" i="1" l="1"/>
  <c r="B16" i="1" l="1"/>
  <c r="B113" i="1"/>
  <c r="D113" i="1" s="1"/>
  <c r="B90" i="1"/>
  <c r="D90" i="1" l="1"/>
  <c r="E90" i="1" s="1"/>
  <c r="E113" i="1"/>
  <c r="E114" i="1"/>
  <c r="B91" i="1"/>
  <c r="C83" i="1" s="1"/>
  <c r="C88" i="1"/>
  <c r="C86" i="1"/>
  <c r="C84" i="1"/>
  <c r="C82" i="1"/>
  <c r="C81" i="1"/>
  <c r="D112" i="1"/>
  <c r="D89" i="1"/>
  <c r="D110" i="1"/>
  <c r="D85" i="1"/>
  <c r="D81" i="1"/>
  <c r="D84" i="1"/>
  <c r="D86" i="1"/>
  <c r="D87" i="1"/>
  <c r="D88" i="1"/>
  <c r="D111" i="1"/>
  <c r="C110" i="1"/>
  <c r="D83" i="1"/>
  <c r="D82" i="1"/>
</calcChain>
</file>

<file path=xl/sharedStrings.xml><?xml version="1.0" encoding="utf-8"?>
<sst xmlns="http://schemas.openxmlformats.org/spreadsheetml/2006/main" count="118" uniqueCount="79">
  <si>
    <t>Final Concentration</t>
  </si>
  <si>
    <t>dNTPs (10 mM)</t>
  </si>
  <si>
    <t>ATP (10 mM)</t>
  </si>
  <si>
    <t>PNK buffer 10X</t>
  </si>
  <si>
    <t>MgCl2 (25 mM)</t>
  </si>
  <si>
    <t>PEG8000</t>
  </si>
  <si>
    <t>TOTAL Dispension</t>
  </si>
  <si>
    <t>Cumulative Volume</t>
  </si>
  <si>
    <t>25nM</t>
  </si>
  <si>
    <t>T4 ligase buffer 10X</t>
  </si>
  <si>
    <t>Volume (nL) per well</t>
  </si>
  <si>
    <t>Volume (uL) per tube of PCR strip</t>
  </si>
  <si>
    <t>Proceed directly with dispension of ligation mix</t>
  </si>
  <si>
    <t>Post-sort steps</t>
  </si>
  <si>
    <t>Number of plates</t>
  </si>
  <si>
    <t>Ultra-pure water</t>
  </si>
  <si>
    <t>Klenow (5 U/uL)</t>
  </si>
  <si>
    <t>T4 PNK (10 U/uL)</t>
  </si>
  <si>
    <t>BSA 100x (20 mg/mL)</t>
  </si>
  <si>
    <t>T4 ligase (5U/uL)</t>
  </si>
  <si>
    <t>Safe stopping point: FREEZE plates long-term at -20oC</t>
  </si>
  <si>
    <t>Safe stopping point: FREEZE plates @ -20oC till pooling</t>
  </si>
  <si>
    <t>Volume (uL) per well</t>
  </si>
  <si>
    <t>Filtered mineral oil</t>
  </si>
  <si>
    <t>Number of plates to sort</t>
  </si>
  <si>
    <t>Dispensions are performed with three different liquid handlers:</t>
  </si>
  <si>
    <t>*Step using the Freedom EVO liquid handler platform (Tecan) or equivalent. Filtered oil is poured in a suitable container</t>
  </si>
  <si>
    <t>Seal with aluminum foil &amp; spin at 2000g for 1-2 min at 4oC</t>
  </si>
  <si>
    <t>Dead volume (uL) for each dispension round with the Nanodrop II</t>
  </si>
  <si>
    <t>The Nanodrop II aspirates from an 8-tube PCR strip and can dispense 1 or max 2 plates per round with high speed. It requires a total dead volume of around 80uL (or approx 10uL/PCR-strip tube) per dispension round</t>
  </si>
  <si>
    <t>Calculations of mastermixes are based on dispensions of a number of 384-well plates with the Nanodrop II liquid handler</t>
  </si>
  <si>
    <t>Activate each plate at 4oC (coolblock or PCR machine) for exactly 30 min</t>
  </si>
  <si>
    <t>Incubate at 65oC for 6h, heat inactivate at 80oC for 20 min, hold at 4oC</t>
  </si>
  <si>
    <t>Incubate at 4oC for 20 min, 16oC for 16h, heat inactivate 65oC for 10 min, hold at 4oC</t>
  </si>
  <si>
    <t>Incubate at 37oC for 30 min, put plate directly on a coolblock (4oC) till PCR block is @75oC, heat inactivate at 75oC for 20 min, hold at 4oC</t>
  </si>
  <si>
    <t>Volume per tube in 2 PCR strips</t>
  </si>
  <si>
    <t>1x</t>
  </si>
  <si>
    <t>3. Activation of pA-MNase with Ca+</t>
  </si>
  <si>
    <t>Pre-sort steps</t>
  </si>
  <si>
    <t>Mastermix (uL) preparation</t>
  </si>
  <si>
    <t>1. Pre-filling 384w plates with mineral oil</t>
  </si>
  <si>
    <t>2. Pre-filling 384w plates with WB0/0f</t>
  </si>
  <si>
    <t>Adjust this manually if you will dispense odd number of plates on the Nanodrop II</t>
  </si>
  <si>
    <t>CaCl2 (1M)</t>
  </si>
  <si>
    <t>2mM</t>
  </si>
  <si>
    <t>4. Stop pA-MNase activity and cell lysis</t>
  </si>
  <si>
    <t>Post-lysis steps</t>
  </si>
  <si>
    <t>Number of plates to process after lysis</t>
  </si>
  <si>
    <t>End-repair mix</t>
  </si>
  <si>
    <t>Activation Solution</t>
  </si>
  <si>
    <t>STOP Solution</t>
  </si>
  <si>
    <t>Ligation mix</t>
  </si>
  <si>
    <t>Adjust this manually according to experiment planning</t>
  </si>
  <si>
    <t>To use this calculation sheet, fill in the number of plates to sort and the number of plates to process after lysis in B13 and B15 respectively. Adjust number of dispension rounds if necessary, as indicated</t>
  </si>
  <si>
    <t>in case &gt;200uL divide to distribute in multiple strips, keeping in mind No of plates per dispension round</t>
  </si>
  <si>
    <t>EGTA (0.5M)</t>
  </si>
  <si>
    <t>Proteinase K solution (20 mg/ml)</t>
  </si>
  <si>
    <t>NP-40/Igepal (10%)</t>
  </si>
  <si>
    <t>Number of dispension rounds [for plates to be sorted]</t>
  </si>
  <si>
    <t>Number of dispension rounds [for plates to be processed after lysis]</t>
  </si>
  <si>
    <t>The Activation solution (like WB0/0f) has some surface tension, so topping up a bit extra mastermix for dispension is recommended (calculation is already adjusted to round up to the 100 nearest)</t>
  </si>
  <si>
    <t>The ChIC buffer has some surface tension, so topping up a bit extra mastermix for dispension is recommended (calculation is already adjusted to round up to the 100 nearest)</t>
  </si>
  <si>
    <t>WB0/WB0f ChIC buffer</t>
  </si>
  <si>
    <t>DamID2 Adapters (0.5uM motherplate)</t>
  </si>
  <si>
    <t>The STOP solution becomes quite bubbly, so topping up a bit extra mastermix for dispension is recommended (calculation is already adjusted to round up to the 100 nearest)</t>
  </si>
  <si>
    <t>**Step using Mosquito LV (STP labtech) or equivalent liquid handler that copies nL volumes from motherplate to destination plates</t>
  </si>
  <si>
    <t>*Mineral oil is dispensed with the Freedom EVO liquid handling platform (Tecan) that handles uL volumes</t>
  </si>
  <si>
    <t>**Adapters are dispensed from a motherplate using the Mosquito LV (STP Labtech) that copies nL volumes from motherplates to destination plates</t>
  </si>
  <si>
    <t>All other reaction mastermixes or buffers are dispensed with the Nanodrop II (Innovadyne) that handles nL volumes</t>
  </si>
  <si>
    <t>FINAL Cumulative Volume</t>
  </si>
  <si>
    <t>Safe stopping point: Store plates at room temperature protected from light (up to a month)</t>
  </si>
  <si>
    <t>Safe stopping point: Keep plates at 4oC overnight, until next day's single-cell sorting</t>
  </si>
  <si>
    <t>5. End-repair of pA-MNase-produced fragments</t>
  </si>
  <si>
    <t>For each reaction, prepare the mastermix with the volumes as calculated. Distribute the mastermix in 8-tube PCR strips (multiple if needed), as calculated.</t>
  </si>
  <si>
    <t>Adjust this manually. It is recommended to sort a few extra than the number of plates indended to process, as back-up (after the lysis step plates can be stored at -20oC for several months)</t>
  </si>
  <si>
    <t>Dispense 400nL + 400nL instead of 800nL at once, in order to be within limits of accuracy (number of dispension rounds for this step is already adjusted to double)</t>
  </si>
  <si>
    <t>6. Adapter dispension</t>
  </si>
  <si>
    <t>7. Adapter ligation</t>
  </si>
  <si>
    <t>Dispensions for single-cell sortChIC (version without A-tailing) using robotic liquid handlers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</si>
</sst>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0000"/>
    <numFmt numFmtId="166" formatCode="0.000"/>
    <numFmt numFmtId="167" formatCode="0.0%"/>
  </numFmts>
  <fonts count="13" x14ac:knownFonts="1">
    <font>
      <sz val="12"/>
      <color theme="1"/>
      <name val="Calibri"/>
      <family val="2"/>
      <scheme val="minor"/>
    </font>
    <font>
      <sz val="12"/>
      <color theme="1"/>
      <name val="Calibri"/>
      <family val="2"/>
      <scheme val="minor"/>
    </font>
    <font>
      <sz val="8"/>
      <name val="Calibri"/>
      <family val="2"/>
      <scheme val="minor"/>
    </font>
    <font>
      <b/>
      <sz val="20"/>
      <color theme="1"/>
      <name val="Avenir Book"/>
      <family val="2"/>
    </font>
    <font>
      <sz val="12"/>
      <color theme="1"/>
      <name val="Avenir Book"/>
      <family val="2"/>
    </font>
    <font>
      <b/>
      <sz val="12"/>
      <color theme="1"/>
      <name val="Avenir Book"/>
      <family val="2"/>
    </font>
    <font>
      <b/>
      <sz val="18"/>
      <color theme="1"/>
      <name val="Avenir Book"/>
      <family val="2"/>
    </font>
    <font>
      <sz val="16"/>
      <color theme="1"/>
      <name val="Avenir Book"/>
      <family val="2"/>
    </font>
    <font>
      <b/>
      <sz val="12"/>
      <color rgb="FF000000"/>
      <name val="Avenir Book"/>
      <family val="2"/>
    </font>
    <font>
      <b/>
      <sz val="14"/>
      <color theme="1"/>
      <name val="Avenir Book"/>
      <family val="2"/>
    </font>
    <font>
      <sz val="12"/>
      <color rgb="FF000000"/>
      <name val="Avenir Book"/>
      <family val="2"/>
    </font>
    <font>
      <b/>
      <sz val="12"/>
      <color theme="2" tint="-0.499984740745262"/>
      <name val="Avenir Book"/>
      <family val="2"/>
    </font>
    <font>
      <sz val="18"/>
      <color theme="1"/>
      <name val="Avenir Book"/>
      <family val="2"/>
    </font>
  </fonts>
  <fills count="10">
    <fill>
      <patternFill patternType="none"/>
    </fill>
    <fill>
      <patternFill patternType="gray125"/>
    </fill>
    <fill>
      <patternFill patternType="solid">
        <fgColor theme="4" tint="0.79998168889431442"/>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theme="3" tint="0.79998168889431442"/>
        <bgColor indexed="64"/>
      </patternFill>
    </fill>
    <fill>
      <patternFill patternType="solid">
        <fgColor theme="3" tint="0.79998168889431442"/>
        <bgColor rgb="FFFEF2CB"/>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21">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123">
    <xf numFmtId="0" fontId="0" fillId="0" borderId="0" xfId="0"/>
    <xf numFmtId="164" fontId="10" fillId="0" borderId="0" xfId="0" applyNumberFormat="1" applyFont="1" applyAlignment="1">
      <alignment vertical="center"/>
    </xf>
    <xf numFmtId="0" fontId="10" fillId="0" borderId="0" xfId="0" applyFont="1" applyAlignment="1">
      <alignment horizontal="right" vertical="center" wrapText="1"/>
    </xf>
    <xf numFmtId="0" fontId="4" fillId="0" borderId="0" xfId="0" applyFont="1" applyAlignment="1">
      <alignment vertical="center"/>
    </xf>
    <xf numFmtId="0" fontId="3" fillId="0" borderId="0" xfId="0" applyFont="1" applyAlignment="1">
      <alignment horizontal="center" vertical="center"/>
    </xf>
    <xf numFmtId="0" fontId="5" fillId="0" borderId="0" xfId="0" applyFont="1" applyAlignment="1">
      <alignment vertical="center"/>
    </xf>
    <xf numFmtId="0" fontId="6" fillId="0" borderId="0" xfId="0" applyFont="1" applyAlignment="1">
      <alignment vertical="center"/>
    </xf>
    <xf numFmtId="0" fontId="7" fillId="0" borderId="0" xfId="0" applyFont="1" applyAlignment="1">
      <alignment horizontal="left" vertical="center"/>
    </xf>
    <xf numFmtId="164" fontId="4" fillId="0" borderId="0" xfId="0" applyNumberFormat="1" applyFont="1" applyAlignment="1">
      <alignment vertical="center"/>
    </xf>
    <xf numFmtId="0" fontId="9" fillId="0" borderId="0" xfId="0" applyFont="1" applyAlignment="1">
      <alignment vertical="center"/>
    </xf>
    <xf numFmtId="0" fontId="10" fillId="0" borderId="0" xfId="0" applyFont="1" applyAlignment="1">
      <alignment vertical="center"/>
    </xf>
    <xf numFmtId="164" fontId="8" fillId="0" borderId="0" xfId="0" applyNumberFormat="1" applyFont="1" applyAlignment="1">
      <alignment vertical="center"/>
    </xf>
    <xf numFmtId="0" fontId="4" fillId="0" borderId="0" xfId="0" applyFont="1" applyAlignment="1">
      <alignment horizontal="left" vertical="center"/>
    </xf>
    <xf numFmtId="0" fontId="5" fillId="0" borderId="0" xfId="0" applyFont="1" applyAlignment="1">
      <alignment horizontal="right" vertical="center"/>
    </xf>
    <xf numFmtId="166" fontId="4" fillId="0" borderId="0" xfId="0" applyNumberFormat="1" applyFont="1" applyAlignment="1">
      <alignment vertical="center"/>
    </xf>
    <xf numFmtId="0" fontId="3" fillId="0" borderId="0" xfId="0" applyFont="1" applyAlignment="1">
      <alignment vertical="center"/>
    </xf>
    <xf numFmtId="0" fontId="3" fillId="0" borderId="0" xfId="0" applyFont="1" applyAlignment="1">
      <alignment horizontal="left"/>
    </xf>
    <xf numFmtId="0" fontId="5" fillId="0" borderId="0" xfId="0" applyFont="1" applyAlignment="1">
      <alignment horizontal="left" vertical="center" wrapText="1"/>
    </xf>
    <xf numFmtId="0" fontId="4" fillId="0" borderId="3" xfId="0" applyFont="1" applyBorder="1" applyAlignment="1">
      <alignment vertical="center"/>
    </xf>
    <xf numFmtId="0" fontId="5" fillId="3" borderId="0" xfId="0" applyFont="1" applyFill="1" applyAlignment="1">
      <alignment vertical="center"/>
    </xf>
    <xf numFmtId="0" fontId="4" fillId="0" borderId="0" xfId="0" applyFont="1" applyAlignment="1">
      <alignment horizontal="right" vertical="center"/>
    </xf>
    <xf numFmtId="0" fontId="5" fillId="0" borderId="0" xfId="0" applyFont="1" applyAlignment="1">
      <alignment horizontal="left" vertical="center"/>
    </xf>
    <xf numFmtId="0" fontId="7" fillId="0" borderId="0" xfId="0" applyFont="1" applyAlignment="1">
      <alignment vertical="center"/>
    </xf>
    <xf numFmtId="0" fontId="5" fillId="5" borderId="0" xfId="0" applyFont="1" applyFill="1" applyAlignment="1">
      <alignment vertical="center"/>
    </xf>
    <xf numFmtId="0" fontId="5" fillId="0" borderId="3" xfId="0" applyFont="1" applyBorder="1" applyAlignment="1">
      <alignment vertical="center"/>
    </xf>
    <xf numFmtId="0" fontId="4" fillId="0" borderId="3" xfId="0" applyFont="1" applyBorder="1" applyAlignment="1">
      <alignment horizontal="right" vertical="center"/>
    </xf>
    <xf numFmtId="0" fontId="4" fillId="5" borderId="0" xfId="0" applyFont="1" applyFill="1" applyAlignment="1">
      <alignment vertical="center"/>
    </xf>
    <xf numFmtId="0" fontId="4" fillId="0" borderId="2" xfId="0" applyFont="1" applyBorder="1" applyAlignment="1">
      <alignment horizontal="left" vertical="center"/>
    </xf>
    <xf numFmtId="0" fontId="3" fillId="0" borderId="4" xfId="0" applyFont="1" applyBorder="1" applyAlignment="1">
      <alignment horizontal="left"/>
    </xf>
    <xf numFmtId="0" fontId="4" fillId="0" borderId="5" xfId="0" applyFont="1" applyBorder="1" applyAlignment="1">
      <alignment horizontal="left" vertical="center"/>
    </xf>
    <xf numFmtId="0" fontId="3" fillId="0" borderId="6" xfId="0" applyFont="1" applyBorder="1" applyAlignment="1">
      <alignment horizontal="left"/>
    </xf>
    <xf numFmtId="0" fontId="4" fillId="0" borderId="7" xfId="0" applyFont="1" applyBorder="1" applyAlignment="1">
      <alignment horizontal="left" vertical="center"/>
    </xf>
    <xf numFmtId="0" fontId="3" fillId="0" borderId="8" xfId="0" applyFont="1" applyBorder="1" applyAlignment="1">
      <alignment horizontal="left"/>
    </xf>
    <xf numFmtId="0" fontId="3" fillId="0" borderId="3" xfId="0" applyFont="1" applyBorder="1" applyAlignment="1">
      <alignment horizontal="left" vertical="center"/>
    </xf>
    <xf numFmtId="0" fontId="3" fillId="0" borderId="1" xfId="0" applyFont="1" applyBorder="1" applyAlignment="1">
      <alignment horizontal="center" vertical="center"/>
    </xf>
    <xf numFmtId="0" fontId="3" fillId="0" borderId="8" xfId="0" applyFont="1" applyBorder="1" applyAlignment="1">
      <alignment horizontal="center" vertical="center"/>
    </xf>
    <xf numFmtId="0" fontId="4" fillId="3" borderId="0" xfId="0" applyFont="1" applyFill="1" applyAlignment="1">
      <alignment vertical="center"/>
    </xf>
    <xf numFmtId="0" fontId="4" fillId="7" borderId="0" xfId="0" applyFont="1" applyFill="1" applyAlignment="1">
      <alignment horizontal="left" vertical="center"/>
    </xf>
    <xf numFmtId="0" fontId="9" fillId="5" borderId="9" xfId="0" applyFont="1" applyFill="1" applyBorder="1" applyAlignment="1">
      <alignment vertical="center"/>
    </xf>
    <xf numFmtId="0" fontId="5" fillId="5" borderId="10" xfId="0" applyFont="1" applyFill="1" applyBorder="1" applyAlignment="1">
      <alignment vertical="center"/>
    </xf>
    <xf numFmtId="0" fontId="5" fillId="5" borderId="11" xfId="0" applyFont="1" applyFill="1" applyBorder="1" applyAlignment="1">
      <alignment vertical="center"/>
    </xf>
    <xf numFmtId="0" fontId="4" fillId="0" borderId="12" xfId="0" applyFont="1" applyBorder="1" applyAlignment="1">
      <alignment horizontal="left" vertical="center"/>
    </xf>
    <xf numFmtId="0" fontId="4" fillId="0" borderId="13" xfId="0" applyFont="1" applyBorder="1" applyAlignment="1">
      <alignment vertical="center"/>
    </xf>
    <xf numFmtId="0" fontId="7" fillId="0" borderId="12" xfId="0" applyFont="1" applyBorder="1" applyAlignment="1">
      <alignment horizontal="left" vertical="center"/>
    </xf>
    <xf numFmtId="0" fontId="10" fillId="3" borderId="12" xfId="0" applyFont="1" applyFill="1" applyBorder="1" applyAlignment="1">
      <alignment horizontal="left" vertical="center"/>
    </xf>
    <xf numFmtId="0" fontId="4" fillId="3" borderId="12" xfId="0" applyFont="1" applyFill="1" applyBorder="1" applyAlignment="1">
      <alignment horizontal="left" vertical="center"/>
    </xf>
    <xf numFmtId="0" fontId="9" fillId="5" borderId="12" xfId="0" applyFont="1" applyFill="1" applyBorder="1" applyAlignment="1">
      <alignment vertical="center"/>
    </xf>
    <xf numFmtId="0" fontId="5" fillId="5" borderId="13" xfId="0" applyFont="1" applyFill="1" applyBorder="1" applyAlignment="1">
      <alignment vertical="center"/>
    </xf>
    <xf numFmtId="0" fontId="5" fillId="0" borderId="13" xfId="0" applyFont="1" applyBorder="1" applyAlignment="1">
      <alignment vertical="center"/>
    </xf>
    <xf numFmtId="0" fontId="4" fillId="0" borderId="12" xfId="0" applyFont="1" applyBorder="1" applyAlignment="1">
      <alignment vertical="center"/>
    </xf>
    <xf numFmtId="0" fontId="4" fillId="0" borderId="14" xfId="0" applyFont="1" applyBorder="1" applyAlignment="1">
      <alignment vertical="center"/>
    </xf>
    <xf numFmtId="0" fontId="4" fillId="0" borderId="15" xfId="0" applyFont="1" applyBorder="1" applyAlignment="1">
      <alignment vertical="center"/>
    </xf>
    <xf numFmtId="0" fontId="4" fillId="0" borderId="16" xfId="0" applyFont="1" applyBorder="1" applyAlignment="1">
      <alignment vertical="center"/>
    </xf>
    <xf numFmtId="0" fontId="5" fillId="0" borderId="12" xfId="0" applyFont="1" applyBorder="1" applyAlignment="1">
      <alignment vertical="center"/>
    </xf>
    <xf numFmtId="0" fontId="4" fillId="3" borderId="12" xfId="0" applyFont="1" applyFill="1" applyBorder="1" applyAlignment="1">
      <alignment vertical="center"/>
    </xf>
    <xf numFmtId="0" fontId="10" fillId="0" borderId="13" xfId="0" applyFont="1" applyBorder="1" applyAlignment="1">
      <alignment horizontal="center" vertical="center"/>
    </xf>
    <xf numFmtId="0" fontId="9" fillId="6" borderId="9" xfId="0" applyFont="1" applyFill="1" applyBorder="1" applyAlignment="1">
      <alignment vertical="center"/>
    </xf>
    <xf numFmtId="0" fontId="5" fillId="6" borderId="10" xfId="0" applyFont="1" applyFill="1" applyBorder="1" applyAlignment="1">
      <alignment vertical="center"/>
    </xf>
    <xf numFmtId="0" fontId="4" fillId="0" borderId="12" xfId="0" applyFont="1" applyBorder="1" applyAlignment="1">
      <alignment vertical="center" wrapText="1"/>
    </xf>
    <xf numFmtId="1" fontId="4" fillId="0" borderId="0" xfId="0" applyNumberFormat="1" applyFont="1" applyAlignment="1">
      <alignment vertical="center" wrapText="1"/>
    </xf>
    <xf numFmtId="164" fontId="4" fillId="0" borderId="0" xfId="0" applyNumberFormat="1" applyFont="1" applyAlignment="1">
      <alignment horizontal="right" vertical="center"/>
    </xf>
    <xf numFmtId="164" fontId="4" fillId="0" borderId="13" xfId="0" applyNumberFormat="1" applyFont="1" applyBorder="1" applyAlignment="1">
      <alignment vertical="center"/>
    </xf>
    <xf numFmtId="9" fontId="4" fillId="0" borderId="0" xfId="1" applyFont="1" applyBorder="1" applyAlignment="1">
      <alignment vertical="center"/>
    </xf>
    <xf numFmtId="1" fontId="4" fillId="0" borderId="0" xfId="0" applyNumberFormat="1" applyFont="1" applyAlignment="1">
      <alignment horizontal="right" vertical="center" wrapText="1"/>
    </xf>
    <xf numFmtId="164" fontId="10" fillId="0" borderId="13" xfId="0" applyNumberFormat="1" applyFont="1" applyBorder="1" applyAlignment="1">
      <alignment vertical="center"/>
    </xf>
    <xf numFmtId="0" fontId="10" fillId="0" borderId="13" xfId="0" applyFont="1" applyBorder="1" applyAlignment="1">
      <alignment vertical="center"/>
    </xf>
    <xf numFmtId="1" fontId="4" fillId="3" borderId="0" xfId="0" applyNumberFormat="1" applyFont="1" applyFill="1" applyAlignment="1">
      <alignment horizontal="right" vertical="center" wrapText="1"/>
    </xf>
    <xf numFmtId="164" fontId="4" fillId="3" borderId="0" xfId="0" applyNumberFormat="1" applyFont="1" applyFill="1" applyAlignment="1">
      <alignment vertical="center"/>
    </xf>
    <xf numFmtId="0" fontId="4" fillId="3" borderId="0" xfId="0" applyFont="1" applyFill="1" applyAlignment="1">
      <alignment horizontal="center" vertical="center"/>
    </xf>
    <xf numFmtId="0" fontId="4" fillId="0" borderId="0" xfId="0" applyFont="1" applyAlignment="1">
      <alignment horizontal="center" vertical="center"/>
    </xf>
    <xf numFmtId="0" fontId="9" fillId="6" borderId="12" xfId="0" applyFont="1" applyFill="1" applyBorder="1" applyAlignment="1">
      <alignment vertical="center"/>
    </xf>
    <xf numFmtId="0" fontId="5" fillId="6" borderId="0" xfId="0" applyFont="1" applyFill="1" applyAlignment="1">
      <alignment vertical="center"/>
    </xf>
    <xf numFmtId="165" fontId="4" fillId="0" borderId="0" xfId="0" applyNumberFormat="1" applyFont="1" applyAlignment="1">
      <alignment vertical="center"/>
    </xf>
    <xf numFmtId="164" fontId="5" fillId="0" borderId="18" xfId="0" applyNumberFormat="1" applyFont="1" applyBorder="1" applyAlignment="1">
      <alignment vertical="center"/>
    </xf>
    <xf numFmtId="164" fontId="11" fillId="0" borderId="13" xfId="0" applyNumberFormat="1" applyFont="1" applyBorder="1" applyAlignment="1">
      <alignment vertical="center"/>
    </xf>
    <xf numFmtId="1" fontId="5" fillId="0" borderId="0" xfId="0" applyNumberFormat="1" applyFont="1" applyAlignment="1">
      <alignment vertical="center"/>
    </xf>
    <xf numFmtId="164" fontId="4" fillId="0" borderId="0" xfId="0" applyNumberFormat="1" applyFont="1" applyAlignment="1">
      <alignment horizontal="center" vertical="center"/>
    </xf>
    <xf numFmtId="0" fontId="3" fillId="0" borderId="4" xfId="0" applyFont="1" applyBorder="1" applyAlignment="1">
      <alignment vertical="center"/>
    </xf>
    <xf numFmtId="1" fontId="5" fillId="0" borderId="0" xfId="0" applyNumberFormat="1" applyFont="1" applyAlignment="1">
      <alignment horizontal="right" vertical="center" wrapText="1"/>
    </xf>
    <xf numFmtId="0" fontId="4" fillId="5" borderId="10" xfId="0" applyFont="1" applyFill="1" applyBorder="1" applyAlignment="1">
      <alignment vertical="center"/>
    </xf>
    <xf numFmtId="0" fontId="4" fillId="5" borderId="11" xfId="0" applyFont="1" applyFill="1" applyBorder="1" applyAlignment="1">
      <alignment vertical="center"/>
    </xf>
    <xf numFmtId="0" fontId="12" fillId="0" borderId="0" xfId="0" applyFont="1" applyAlignment="1">
      <alignment vertical="center"/>
    </xf>
    <xf numFmtId="0" fontId="4" fillId="5" borderId="13" xfId="0" applyFont="1" applyFill="1" applyBorder="1" applyAlignment="1">
      <alignment vertical="center"/>
    </xf>
    <xf numFmtId="0" fontId="4" fillId="8" borderId="2" xfId="0" applyFont="1" applyFill="1" applyBorder="1" applyAlignment="1">
      <alignment horizontal="left" vertical="center"/>
    </xf>
    <xf numFmtId="0" fontId="5" fillId="0" borderId="4" xfId="0" applyFont="1" applyBorder="1" applyAlignment="1">
      <alignment horizontal="right" vertical="center"/>
    </xf>
    <xf numFmtId="0" fontId="4" fillId="9" borderId="7" xfId="0" applyFont="1" applyFill="1" applyBorder="1" applyAlignment="1">
      <alignment horizontal="left" vertical="center"/>
    </xf>
    <xf numFmtId="0" fontId="5" fillId="0" borderId="8" xfId="0" applyFont="1" applyBorder="1" applyAlignment="1">
      <alignment horizontal="right" vertical="center"/>
    </xf>
    <xf numFmtId="0" fontId="4" fillId="2" borderId="2" xfId="0" applyFont="1" applyFill="1" applyBorder="1" applyAlignment="1">
      <alignment vertical="center"/>
    </xf>
    <xf numFmtId="0" fontId="5" fillId="0" borderId="4" xfId="0" applyFont="1" applyBorder="1" applyAlignment="1">
      <alignment vertical="center"/>
    </xf>
    <xf numFmtId="0" fontId="4" fillId="4" borderId="7" xfId="0" applyFont="1" applyFill="1" applyBorder="1" applyAlignment="1">
      <alignment vertical="center"/>
    </xf>
    <xf numFmtId="0" fontId="5" fillId="0" borderId="8" xfId="0" applyFont="1" applyBorder="1" applyAlignment="1">
      <alignment vertical="center"/>
    </xf>
    <xf numFmtId="164" fontId="5" fillId="0" borderId="13" xfId="0" applyNumberFormat="1" applyFont="1" applyBorder="1" applyAlignment="1">
      <alignment vertical="center"/>
    </xf>
    <xf numFmtId="0" fontId="5" fillId="0" borderId="12" xfId="0" applyFont="1" applyBorder="1" applyAlignment="1">
      <alignment vertical="center" wrapText="1"/>
    </xf>
    <xf numFmtId="164" fontId="5" fillId="0" borderId="13" xfId="0" applyNumberFormat="1" applyFont="1" applyBorder="1" applyAlignment="1">
      <alignment horizontal="right" vertical="center"/>
    </xf>
    <xf numFmtId="0" fontId="5" fillId="0" borderId="17" xfId="0" applyFont="1" applyBorder="1" applyAlignment="1">
      <alignment vertical="center"/>
    </xf>
    <xf numFmtId="0" fontId="5" fillId="0" borderId="19" xfId="0" applyFont="1" applyBorder="1" applyAlignment="1">
      <alignment vertical="center"/>
    </xf>
    <xf numFmtId="0" fontId="5" fillId="0" borderId="1" xfId="0" applyFont="1" applyBorder="1" applyAlignment="1">
      <alignment horizontal="left" vertical="center"/>
    </xf>
    <xf numFmtId="0" fontId="5" fillId="0" borderId="20" xfId="0" applyFont="1" applyBorder="1" applyAlignment="1">
      <alignment vertical="center"/>
    </xf>
    <xf numFmtId="0" fontId="5" fillId="0" borderId="19" xfId="0" applyFont="1" applyBorder="1" applyAlignment="1">
      <alignment horizontal="left" vertical="center"/>
    </xf>
    <xf numFmtId="0" fontId="5" fillId="0" borderId="19" xfId="0" applyFont="1" applyBorder="1" applyAlignment="1">
      <alignment vertical="center" wrapText="1"/>
    </xf>
    <xf numFmtId="0" fontId="4" fillId="0" borderId="19" xfId="0" applyFont="1" applyBorder="1" applyAlignment="1">
      <alignment vertical="center" wrapText="1"/>
    </xf>
    <xf numFmtId="1" fontId="4" fillId="0" borderId="1" xfId="0" applyNumberFormat="1" applyFont="1" applyBorder="1" applyAlignment="1">
      <alignment vertical="center" wrapText="1"/>
    </xf>
    <xf numFmtId="0" fontId="5" fillId="0" borderId="1" xfId="0" applyFont="1" applyBorder="1" applyAlignment="1">
      <alignment vertical="center"/>
    </xf>
    <xf numFmtId="164" fontId="4" fillId="0" borderId="1" xfId="0" applyNumberFormat="1" applyFont="1" applyBorder="1" applyAlignment="1">
      <alignment vertical="center"/>
    </xf>
    <xf numFmtId="164" fontId="4" fillId="0" borderId="20" xfId="0" applyNumberFormat="1" applyFont="1" applyBorder="1" applyAlignment="1">
      <alignment vertical="center"/>
    </xf>
    <xf numFmtId="164" fontId="4" fillId="0" borderId="1" xfId="0" applyNumberFormat="1" applyFont="1" applyBorder="1" applyAlignment="1">
      <alignment horizontal="right" vertical="center"/>
    </xf>
    <xf numFmtId="0" fontId="4" fillId="0" borderId="20" xfId="0" applyFont="1" applyBorder="1" applyAlignment="1">
      <alignment vertical="center"/>
    </xf>
    <xf numFmtId="0" fontId="4" fillId="3" borderId="0" xfId="0" applyFont="1" applyFill="1" applyAlignment="1">
      <alignment horizontal="right" vertical="center"/>
    </xf>
    <xf numFmtId="0" fontId="4" fillId="3" borderId="13" xfId="0" applyFont="1" applyFill="1" applyBorder="1" applyAlignment="1">
      <alignment vertical="center"/>
    </xf>
    <xf numFmtId="0" fontId="10" fillId="3" borderId="13" xfId="0" applyFont="1" applyFill="1" applyBorder="1" applyAlignment="1">
      <alignment vertical="center"/>
    </xf>
    <xf numFmtId="0" fontId="12" fillId="3" borderId="0" xfId="0" applyFont="1" applyFill="1" applyAlignment="1">
      <alignment vertical="center"/>
    </xf>
    <xf numFmtId="0" fontId="4" fillId="0" borderId="19" xfId="0" applyFont="1" applyBorder="1" applyAlignment="1">
      <alignment horizontal="left" vertical="center"/>
    </xf>
    <xf numFmtId="0" fontId="4" fillId="0" borderId="0" xfId="0" applyFont="1" applyAlignment="1">
      <alignment horizontal="right" vertical="center" wrapText="1"/>
    </xf>
    <xf numFmtId="0" fontId="4" fillId="0" borderId="1" xfId="0" applyFont="1" applyBorder="1" applyAlignment="1">
      <alignment horizontal="right" vertical="center" wrapText="1"/>
    </xf>
    <xf numFmtId="0" fontId="7" fillId="0" borderId="19" xfId="0" applyFont="1" applyBorder="1" applyAlignment="1">
      <alignment horizontal="left" vertical="center"/>
    </xf>
    <xf numFmtId="0" fontId="12" fillId="0" borderId="1" xfId="0" applyFont="1" applyBorder="1" applyAlignment="1">
      <alignment vertical="center"/>
    </xf>
    <xf numFmtId="0" fontId="3" fillId="0" borderId="3" xfId="0" applyFont="1" applyBorder="1" applyAlignment="1">
      <alignment horizontal="left"/>
    </xf>
    <xf numFmtId="0" fontId="3" fillId="0" borderId="1" xfId="0" applyFont="1" applyBorder="1" applyAlignment="1">
      <alignment horizontal="left"/>
    </xf>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4" fillId="0" borderId="1" xfId="0" applyFont="1" applyBorder="1" applyAlignment="1">
      <alignment horizontal="center" vertical="center"/>
    </xf>
    <xf numFmtId="167" fontId="4" fillId="0" borderId="0" xfId="1" applyNumberFormat="1" applyFont="1" applyBorder="1" applyAlignment="1">
      <alignment horizontal="right" vertical="center"/>
    </xf>
    <xf numFmtId="0" fontId="3" fillId="0" borderId="0" xfId="0" applyFont="1" applyAlignment="1">
      <alignment horizontal="left"/>
    </xf>
  </cellXfs>
  <cellStyles count="2">
    <cellStyle name="Normal" xfId="0" builtinId="0"/>
    <cellStyle name="Percent" xfId="1" builtinId="5"/>
  </cellStyles>
  <dxfs count="0"/>
  <tableStyles count="0" defaultTableStyle="TableStyleMedium2" defaultPivotStyle="PivotStyleLight16"/>
  <colors>
    <mruColors>
      <color rgb="FFB8AB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7648DE-E028-3040-8355-06C25B07B2CB}">
  <dimension ref="A1:J1071"/>
  <sheetViews>
    <sheetView tabSelected="1" topLeftCell="A78" zoomScale="99" zoomScaleNormal="94" workbookViewId="0">
      <selection activeCell="E126" sqref="E126"/>
    </sheetView>
  </sheetViews>
  <sheetFormatPr baseColWidth="10" defaultColWidth="13.1640625" defaultRowHeight="17" x14ac:dyDescent="0.2"/>
  <cols>
    <col min="1" max="1" width="62.33203125" style="3" customWidth="1"/>
    <col min="2" max="2" width="27.5" style="3" customWidth="1"/>
    <col min="3" max="3" width="25.83203125" style="3" customWidth="1"/>
    <col min="4" max="4" width="28.6640625" style="3" customWidth="1"/>
    <col min="5" max="5" width="38" style="3" customWidth="1"/>
    <col min="6" max="6" width="20.33203125" style="3" customWidth="1"/>
    <col min="7" max="7" width="22.33203125" style="3" customWidth="1"/>
    <col min="8" max="8" width="16.1640625" style="3" customWidth="1"/>
    <col min="9" max="9" width="15" style="3" customWidth="1"/>
    <col min="10" max="10" width="10" style="3" customWidth="1"/>
    <col min="11" max="25" width="12.33203125" style="3" customWidth="1"/>
    <col min="26" max="16384" width="13.1640625" style="3"/>
  </cols>
  <sheetData>
    <row r="1" spans="1:8" ht="36" customHeight="1" x14ac:dyDescent="0.4">
      <c r="A1" s="122" t="s">
        <v>78</v>
      </c>
      <c r="B1" s="122"/>
      <c r="C1" s="122"/>
      <c r="D1" s="122"/>
      <c r="E1" s="122"/>
      <c r="F1" s="15"/>
      <c r="G1" s="15"/>
      <c r="H1" s="15"/>
    </row>
    <row r="2" spans="1:8" ht="21" customHeight="1" x14ac:dyDescent="0.4">
      <c r="A2" s="27" t="s">
        <v>25</v>
      </c>
      <c r="B2" s="116"/>
      <c r="C2" s="116"/>
      <c r="D2" s="28"/>
      <c r="E2" s="16"/>
      <c r="F2" s="15"/>
      <c r="G2" s="15"/>
      <c r="H2" s="15"/>
    </row>
    <row r="3" spans="1:8" ht="21" customHeight="1" x14ac:dyDescent="0.4">
      <c r="A3" s="29" t="s">
        <v>66</v>
      </c>
      <c r="B3" s="16"/>
      <c r="C3" s="16"/>
      <c r="D3" s="30"/>
      <c r="E3" s="16"/>
      <c r="F3" s="15"/>
      <c r="G3" s="15"/>
      <c r="H3" s="15"/>
    </row>
    <row r="4" spans="1:8" ht="21" customHeight="1" x14ac:dyDescent="0.4">
      <c r="A4" s="29" t="s">
        <v>67</v>
      </c>
      <c r="B4" s="16"/>
      <c r="C4" s="16"/>
      <c r="D4" s="30"/>
      <c r="E4" s="16"/>
      <c r="F4" s="15"/>
      <c r="G4" s="15"/>
      <c r="H4" s="15"/>
    </row>
    <row r="5" spans="1:8" ht="21" customHeight="1" x14ac:dyDescent="0.4">
      <c r="A5" s="31" t="s">
        <v>68</v>
      </c>
      <c r="B5" s="117"/>
      <c r="C5" s="117"/>
      <c r="D5" s="32"/>
      <c r="E5" s="16"/>
      <c r="F5" s="15"/>
      <c r="G5" s="15"/>
      <c r="H5" s="15"/>
    </row>
    <row r="6" spans="1:8" ht="21" customHeight="1" x14ac:dyDescent="0.4">
      <c r="A6" s="12"/>
      <c r="B6" s="16"/>
      <c r="C6" s="16"/>
      <c r="D6" s="16"/>
      <c r="E6" s="16"/>
      <c r="F6" s="15"/>
      <c r="G6" s="15"/>
      <c r="H6" s="15"/>
    </row>
    <row r="7" spans="1:8" ht="21" customHeight="1" x14ac:dyDescent="0.2">
      <c r="A7" s="27" t="s">
        <v>30</v>
      </c>
      <c r="B7" s="33"/>
      <c r="C7" s="33"/>
      <c r="D7" s="33"/>
      <c r="E7" s="33"/>
      <c r="F7" s="77"/>
      <c r="G7" s="15"/>
      <c r="H7" s="15"/>
    </row>
    <row r="8" spans="1:8" ht="20" customHeight="1" x14ac:dyDescent="0.2">
      <c r="A8" s="31" t="s">
        <v>29</v>
      </c>
      <c r="B8" s="34"/>
      <c r="C8" s="34"/>
      <c r="D8" s="34"/>
      <c r="E8" s="34"/>
      <c r="F8" s="35"/>
      <c r="G8" s="4"/>
      <c r="H8" s="4"/>
    </row>
    <row r="9" spans="1:8" ht="20" customHeight="1" x14ac:dyDescent="0.2">
      <c r="A9" s="12"/>
      <c r="B9" s="4"/>
      <c r="C9" s="4"/>
      <c r="D9" s="4"/>
      <c r="E9" s="4"/>
      <c r="F9" s="4"/>
      <c r="G9" s="4"/>
      <c r="H9" s="4"/>
    </row>
    <row r="10" spans="1:8" ht="20" customHeight="1" x14ac:dyDescent="0.2">
      <c r="A10" s="21" t="s">
        <v>53</v>
      </c>
      <c r="B10" s="4"/>
      <c r="C10" s="4"/>
      <c r="D10" s="4"/>
      <c r="E10" s="4"/>
      <c r="F10" s="4"/>
      <c r="G10" s="4"/>
      <c r="H10" s="4"/>
    </row>
    <row r="11" spans="1:8" ht="20" customHeight="1" x14ac:dyDescent="0.2">
      <c r="A11" s="21" t="s">
        <v>73</v>
      </c>
      <c r="B11" s="4"/>
      <c r="C11" s="4"/>
      <c r="D11" s="4"/>
      <c r="E11" s="4"/>
      <c r="F11" s="4"/>
      <c r="G11" s="4"/>
      <c r="H11" s="4"/>
    </row>
    <row r="12" spans="1:8" ht="20" customHeight="1" x14ac:dyDescent="0.2">
      <c r="A12" s="12"/>
      <c r="B12" s="4"/>
      <c r="C12" s="4"/>
      <c r="D12" s="4"/>
      <c r="E12" s="4"/>
      <c r="F12" s="4"/>
      <c r="G12" s="4"/>
      <c r="H12" s="4"/>
    </row>
    <row r="13" spans="1:8" ht="20" customHeight="1" x14ac:dyDescent="0.2">
      <c r="A13" s="83" t="s">
        <v>24</v>
      </c>
      <c r="B13" s="84">
        <v>12</v>
      </c>
      <c r="C13" s="3" t="s">
        <v>74</v>
      </c>
      <c r="D13" s="4"/>
      <c r="E13" s="4"/>
      <c r="F13" s="4"/>
      <c r="G13" s="4"/>
      <c r="H13" s="4"/>
    </row>
    <row r="14" spans="1:8" ht="20" customHeight="1" x14ac:dyDescent="0.2">
      <c r="A14" s="85" t="s">
        <v>58</v>
      </c>
      <c r="B14" s="86">
        <f>B13/2</f>
        <v>6</v>
      </c>
      <c r="C14" s="3" t="s">
        <v>42</v>
      </c>
      <c r="D14" s="4"/>
      <c r="E14" s="4"/>
      <c r="F14" s="4"/>
      <c r="G14" s="4"/>
      <c r="H14" s="4"/>
    </row>
    <row r="15" spans="1:8" ht="19" customHeight="1" x14ac:dyDescent="0.2">
      <c r="A15" s="87" t="s">
        <v>47</v>
      </c>
      <c r="B15" s="88">
        <v>8</v>
      </c>
      <c r="C15" s="3" t="s">
        <v>52</v>
      </c>
      <c r="D15" s="4"/>
      <c r="E15" s="4"/>
      <c r="F15" s="4"/>
    </row>
    <row r="16" spans="1:8" ht="19" customHeight="1" x14ac:dyDescent="0.2">
      <c r="A16" s="89" t="s">
        <v>59</v>
      </c>
      <c r="B16" s="90">
        <f>B15/2</f>
        <v>4</v>
      </c>
      <c r="C16" s="3" t="s">
        <v>42</v>
      </c>
      <c r="D16" s="4"/>
      <c r="E16" s="4"/>
      <c r="F16" s="4"/>
    </row>
    <row r="17" spans="1:8" ht="19" customHeight="1" x14ac:dyDescent="0.2">
      <c r="B17" s="5"/>
      <c r="D17" s="4"/>
      <c r="E17" s="4"/>
      <c r="F17" s="4"/>
    </row>
    <row r="18" spans="1:8" ht="18" customHeight="1" x14ac:dyDescent="0.2">
      <c r="A18" s="37" t="s">
        <v>28</v>
      </c>
      <c r="B18" s="13">
        <v>80</v>
      </c>
      <c r="C18" s="12"/>
      <c r="D18" s="4"/>
      <c r="E18" s="4"/>
      <c r="F18" s="4"/>
      <c r="G18" s="4"/>
      <c r="H18" s="4"/>
    </row>
    <row r="19" spans="1:8" ht="16" customHeight="1" x14ac:dyDescent="0.2"/>
    <row r="20" spans="1:8" ht="16" customHeight="1" x14ac:dyDescent="0.2"/>
    <row r="21" spans="1:8" ht="17" customHeight="1" x14ac:dyDescent="0.2"/>
    <row r="22" spans="1:8" ht="17" customHeight="1" x14ac:dyDescent="0.2">
      <c r="A22" s="12"/>
      <c r="C22" s="6"/>
      <c r="D22" s="6"/>
    </row>
    <row r="23" spans="1:8" ht="26" x14ac:dyDescent="0.2">
      <c r="A23" s="7" t="s">
        <v>38</v>
      </c>
      <c r="D23" s="6"/>
    </row>
    <row r="24" spans="1:8" ht="21" customHeight="1" thickBot="1" x14ac:dyDescent="0.25">
      <c r="A24" s="3" t="s">
        <v>14</v>
      </c>
      <c r="B24" s="3">
        <f>B13</f>
        <v>12</v>
      </c>
      <c r="C24" s="5"/>
      <c r="D24" s="6"/>
    </row>
    <row r="25" spans="1:8" ht="22" customHeight="1" x14ac:dyDescent="0.2">
      <c r="A25" s="38" t="s">
        <v>40</v>
      </c>
      <c r="B25" s="79"/>
      <c r="C25" s="79"/>
      <c r="D25" s="79"/>
      <c r="E25" s="80"/>
    </row>
    <row r="26" spans="1:8" ht="20" customHeight="1" x14ac:dyDescent="0.2">
      <c r="A26" s="41" t="s">
        <v>26</v>
      </c>
      <c r="C26" s="81"/>
      <c r="D26" s="81"/>
      <c r="E26" s="42"/>
    </row>
    <row r="27" spans="1:8" ht="20" customHeight="1" x14ac:dyDescent="0.2">
      <c r="A27" s="114"/>
      <c r="B27" s="118" t="s">
        <v>22</v>
      </c>
      <c r="C27" s="115"/>
      <c r="D27" s="115"/>
      <c r="E27" s="106"/>
    </row>
    <row r="28" spans="1:8" ht="20" customHeight="1" x14ac:dyDescent="0.2">
      <c r="A28" s="41" t="s">
        <v>23</v>
      </c>
      <c r="B28" s="3">
        <v>5</v>
      </c>
      <c r="C28" s="81"/>
      <c r="D28" s="81"/>
      <c r="E28" s="42"/>
    </row>
    <row r="29" spans="1:8" ht="18" customHeight="1" x14ac:dyDescent="0.2">
      <c r="A29" s="41"/>
      <c r="C29" s="81"/>
      <c r="D29" s="81"/>
      <c r="E29" s="42"/>
    </row>
    <row r="30" spans="1:8" ht="20" customHeight="1" x14ac:dyDescent="0.2">
      <c r="A30" s="44" t="s">
        <v>27</v>
      </c>
      <c r="B30" s="36"/>
      <c r="C30" s="110"/>
      <c r="D30" s="110"/>
      <c r="E30" s="108"/>
    </row>
    <row r="31" spans="1:8" ht="20" customHeight="1" x14ac:dyDescent="0.2">
      <c r="A31" s="45" t="s">
        <v>70</v>
      </c>
      <c r="B31" s="36"/>
      <c r="C31" s="36"/>
      <c r="D31" s="36"/>
      <c r="E31" s="108"/>
    </row>
    <row r="32" spans="1:8" ht="17" customHeight="1" x14ac:dyDescent="0.2">
      <c r="A32" s="41"/>
      <c r="E32" s="42"/>
    </row>
    <row r="33" spans="1:10" ht="17" customHeight="1" x14ac:dyDescent="0.2">
      <c r="A33" s="43"/>
      <c r="C33" s="81"/>
      <c r="D33" s="81"/>
      <c r="E33" s="42"/>
    </row>
    <row r="34" spans="1:10" ht="22" customHeight="1" x14ac:dyDescent="0.2">
      <c r="A34" s="46" t="s">
        <v>41</v>
      </c>
      <c r="B34" s="26"/>
      <c r="C34" s="26"/>
      <c r="D34" s="26"/>
      <c r="E34" s="82"/>
      <c r="I34" s="5"/>
      <c r="J34" s="5"/>
    </row>
    <row r="35" spans="1:10" ht="18" customHeight="1" x14ac:dyDescent="0.2">
      <c r="A35" s="111"/>
      <c r="B35" s="118" t="s">
        <v>10</v>
      </c>
      <c r="C35" s="120"/>
      <c r="D35" s="119" t="s">
        <v>39</v>
      </c>
      <c r="E35" s="106" t="s">
        <v>11</v>
      </c>
    </row>
    <row r="36" spans="1:10" ht="21" customHeight="1" x14ac:dyDescent="0.2">
      <c r="A36" s="53" t="s">
        <v>62</v>
      </c>
      <c r="B36" s="3">
        <v>100</v>
      </c>
      <c r="D36" s="3">
        <f>_xlfn.CEILING.MATH((B36*0.001*384)*B13 + (B18*B14), 100)</f>
        <v>1000</v>
      </c>
      <c r="E36" s="91">
        <f>D36/8.5</f>
        <v>117.64705882352941</v>
      </c>
      <c r="F36" s="10" t="s">
        <v>54</v>
      </c>
      <c r="J36" s="5"/>
    </row>
    <row r="37" spans="1:10" ht="17" customHeight="1" x14ac:dyDescent="0.2">
      <c r="A37" s="49"/>
      <c r="E37" s="42"/>
      <c r="F37" s="9"/>
      <c r="J37" s="5"/>
    </row>
    <row r="38" spans="1:10" ht="17" customHeight="1" x14ac:dyDescent="0.2">
      <c r="A38" s="49"/>
      <c r="E38" s="42"/>
      <c r="F38" s="9"/>
      <c r="J38" s="5"/>
    </row>
    <row r="39" spans="1:10" ht="20" customHeight="1" x14ac:dyDescent="0.2">
      <c r="A39" s="54" t="s">
        <v>61</v>
      </c>
      <c r="B39" s="36"/>
      <c r="C39" s="36"/>
      <c r="D39" s="36"/>
      <c r="E39" s="108"/>
      <c r="F39" s="9"/>
      <c r="J39" s="5"/>
    </row>
    <row r="40" spans="1:10" ht="20" x14ac:dyDescent="0.2">
      <c r="A40" s="44" t="s">
        <v>27</v>
      </c>
      <c r="B40" s="36"/>
      <c r="C40" s="36"/>
      <c r="D40" s="36"/>
      <c r="E40" s="108"/>
      <c r="F40" s="9"/>
      <c r="J40" s="5"/>
    </row>
    <row r="41" spans="1:10" ht="20" x14ac:dyDescent="0.2">
      <c r="A41" s="54" t="s">
        <v>71</v>
      </c>
      <c r="B41" s="36"/>
      <c r="C41" s="36"/>
      <c r="D41" s="36"/>
      <c r="E41" s="108"/>
      <c r="F41" s="9"/>
      <c r="J41" s="5"/>
    </row>
    <row r="42" spans="1:10" ht="16" customHeight="1" thickBot="1" x14ac:dyDescent="0.25">
      <c r="A42" s="50"/>
      <c r="B42" s="51"/>
      <c r="C42" s="51"/>
      <c r="D42" s="51"/>
      <c r="E42" s="52"/>
      <c r="F42" s="9"/>
      <c r="J42" s="5"/>
    </row>
    <row r="43" spans="1:10" ht="16" customHeight="1" x14ac:dyDescent="0.2">
      <c r="F43" s="9"/>
      <c r="J43" s="5"/>
    </row>
    <row r="44" spans="1:10" ht="16" customHeight="1" x14ac:dyDescent="0.2">
      <c r="F44" s="9"/>
      <c r="J44" s="5"/>
    </row>
    <row r="45" spans="1:10" ht="24" customHeight="1" x14ac:dyDescent="0.2">
      <c r="A45" s="22" t="s">
        <v>13</v>
      </c>
      <c r="F45" s="9"/>
      <c r="J45" s="5"/>
    </row>
    <row r="46" spans="1:10" ht="20" customHeight="1" thickBot="1" x14ac:dyDescent="0.25">
      <c r="A46" s="3" t="s">
        <v>14</v>
      </c>
      <c r="B46" s="3">
        <f>B13</f>
        <v>12</v>
      </c>
      <c r="F46" s="9"/>
      <c r="J46" s="5"/>
    </row>
    <row r="47" spans="1:10" ht="22" customHeight="1" x14ac:dyDescent="0.2">
      <c r="A47" s="38" t="s">
        <v>37</v>
      </c>
      <c r="B47" s="39"/>
      <c r="C47" s="39"/>
      <c r="D47" s="39"/>
      <c r="E47" s="40"/>
      <c r="F47" s="9"/>
      <c r="J47" s="5"/>
    </row>
    <row r="48" spans="1:10" ht="20" x14ac:dyDescent="0.2">
      <c r="A48" s="95" t="s">
        <v>49</v>
      </c>
      <c r="B48" s="118" t="s">
        <v>10</v>
      </c>
      <c r="C48" s="119" t="s">
        <v>0</v>
      </c>
      <c r="D48" s="119" t="s">
        <v>39</v>
      </c>
      <c r="E48" s="106" t="s">
        <v>11</v>
      </c>
      <c r="F48" s="9"/>
      <c r="J48" s="5"/>
    </row>
    <row r="49" spans="1:10" ht="20" x14ac:dyDescent="0.2">
      <c r="A49" s="49" t="s">
        <v>62</v>
      </c>
      <c r="B49" s="17"/>
      <c r="C49" s="21"/>
      <c r="D49" s="60">
        <f>D51-D50</f>
        <v>996</v>
      </c>
      <c r="E49" s="48"/>
      <c r="F49" s="9"/>
      <c r="J49" s="5"/>
    </row>
    <row r="50" spans="1:10" ht="20" customHeight="1" x14ac:dyDescent="0.2">
      <c r="A50" s="49" t="s">
        <v>43</v>
      </c>
      <c r="B50" s="17"/>
      <c r="C50" s="20" t="s">
        <v>44</v>
      </c>
      <c r="D50" s="60">
        <f>D51/250</f>
        <v>4</v>
      </c>
      <c r="E50" s="48"/>
      <c r="F50" s="9"/>
      <c r="J50" s="5"/>
    </row>
    <row r="51" spans="1:10" ht="20" customHeight="1" x14ac:dyDescent="0.2">
      <c r="A51" s="94" t="s">
        <v>6</v>
      </c>
      <c r="B51" s="24">
        <v>100</v>
      </c>
      <c r="C51" s="25"/>
      <c r="D51" s="18">
        <f>_xlfn.CEILING.MATH((B51*0.001*384)*B13 + (B18*B14), 100)</f>
        <v>1000</v>
      </c>
      <c r="E51" s="73">
        <f>D51/8.5</f>
        <v>117.64705882352941</v>
      </c>
      <c r="F51" s="10" t="s">
        <v>54</v>
      </c>
    </row>
    <row r="52" spans="1:10" ht="20" customHeight="1" x14ac:dyDescent="0.2">
      <c r="A52" s="49" t="s">
        <v>7</v>
      </c>
      <c r="B52" s="3">
        <f>B36+B51</f>
        <v>200</v>
      </c>
      <c r="C52" s="20"/>
      <c r="E52" s="42"/>
      <c r="F52" s="10"/>
    </row>
    <row r="53" spans="1:10" ht="20" customHeight="1" x14ac:dyDescent="0.2">
      <c r="A53" s="49"/>
      <c r="C53" s="20"/>
      <c r="E53" s="42"/>
      <c r="F53" s="10"/>
    </row>
    <row r="54" spans="1:10" x14ac:dyDescent="0.2">
      <c r="A54" s="53"/>
      <c r="C54" s="20"/>
      <c r="E54" s="42"/>
      <c r="F54" s="10"/>
    </row>
    <row r="55" spans="1:10" x14ac:dyDescent="0.2">
      <c r="A55" s="54" t="s">
        <v>60</v>
      </c>
      <c r="B55" s="36"/>
      <c r="C55" s="107"/>
      <c r="D55" s="36"/>
      <c r="E55" s="108"/>
      <c r="F55" s="10"/>
    </row>
    <row r="56" spans="1:10" ht="20" customHeight="1" x14ac:dyDescent="0.2">
      <c r="A56" s="44" t="s">
        <v>27</v>
      </c>
      <c r="B56" s="36"/>
      <c r="C56" s="107"/>
      <c r="D56" s="36"/>
      <c r="E56" s="108"/>
      <c r="F56" s="10"/>
    </row>
    <row r="57" spans="1:10" ht="19" customHeight="1" x14ac:dyDescent="0.2">
      <c r="A57" s="54" t="s">
        <v>31</v>
      </c>
      <c r="B57" s="36"/>
      <c r="C57" s="36"/>
      <c r="D57" s="36"/>
      <c r="E57" s="108"/>
      <c r="F57" s="10"/>
    </row>
    <row r="58" spans="1:10" ht="15" customHeight="1" x14ac:dyDescent="0.2">
      <c r="A58" s="49"/>
      <c r="E58" s="42"/>
      <c r="F58" s="10"/>
    </row>
    <row r="59" spans="1:10" ht="15" customHeight="1" x14ac:dyDescent="0.2">
      <c r="A59" s="49"/>
      <c r="E59" s="42"/>
      <c r="F59" s="10"/>
    </row>
    <row r="60" spans="1:10" ht="22" customHeight="1" x14ac:dyDescent="0.2">
      <c r="A60" s="46" t="s">
        <v>45</v>
      </c>
      <c r="B60" s="23"/>
      <c r="C60" s="23"/>
      <c r="D60" s="23"/>
      <c r="E60" s="47"/>
      <c r="F60" s="10"/>
    </row>
    <row r="61" spans="1:10" ht="18" x14ac:dyDescent="0.2">
      <c r="A61" s="98" t="s">
        <v>50</v>
      </c>
      <c r="B61" s="118" t="s">
        <v>10</v>
      </c>
      <c r="C61" s="119" t="s">
        <v>0</v>
      </c>
      <c r="D61" s="119" t="s">
        <v>39</v>
      </c>
      <c r="E61" s="106" t="s">
        <v>11</v>
      </c>
      <c r="F61" s="10"/>
    </row>
    <row r="62" spans="1:10" ht="19" customHeight="1" x14ac:dyDescent="0.2">
      <c r="A62" s="41" t="s">
        <v>55</v>
      </c>
      <c r="B62" s="112">
        <v>16</v>
      </c>
      <c r="C62" s="20">
        <f>(B62*0.5)/B67</f>
        <v>0.02</v>
      </c>
      <c r="D62" s="60">
        <f t="shared" ref="D62:D64" si="0">(B62/$B$66)*$D$66</f>
        <v>120</v>
      </c>
      <c r="E62" s="48"/>
      <c r="F62" s="10"/>
    </row>
    <row r="63" spans="1:10" ht="19" customHeight="1" x14ac:dyDescent="0.2">
      <c r="A63" s="41" t="s">
        <v>57</v>
      </c>
      <c r="B63" s="112">
        <v>30</v>
      </c>
      <c r="C63" s="121">
        <f>(B63*0.1)/B67</f>
        <v>7.4999999999999997E-3</v>
      </c>
      <c r="D63" s="60">
        <f t="shared" si="0"/>
        <v>225</v>
      </c>
      <c r="E63" s="48"/>
      <c r="F63" s="10"/>
      <c r="I63" s="14"/>
    </row>
    <row r="64" spans="1:10" ht="20" customHeight="1" x14ac:dyDescent="0.2">
      <c r="A64" s="41" t="s">
        <v>56</v>
      </c>
      <c r="B64" s="112">
        <v>20</v>
      </c>
      <c r="C64" s="60">
        <f>(B64*20)/B67</f>
        <v>1</v>
      </c>
      <c r="D64" s="60">
        <f t="shared" si="0"/>
        <v>150</v>
      </c>
      <c r="E64" s="48"/>
      <c r="F64" s="10"/>
      <c r="I64" s="14"/>
    </row>
    <row r="65" spans="1:6" ht="20" customHeight="1" x14ac:dyDescent="0.2">
      <c r="A65" s="111" t="s">
        <v>15</v>
      </c>
      <c r="B65" s="113">
        <v>134</v>
      </c>
      <c r="C65" s="96"/>
      <c r="D65" s="105">
        <f>(B65/$B$66)*$D$66</f>
        <v>1005.0000000000001</v>
      </c>
      <c r="E65" s="97"/>
      <c r="F65" s="10"/>
    </row>
    <row r="66" spans="1:6" ht="20" customHeight="1" x14ac:dyDescent="0.2">
      <c r="A66" s="53" t="s">
        <v>6</v>
      </c>
      <c r="B66" s="5">
        <v>200</v>
      </c>
      <c r="D66" s="3">
        <f>_xlfn.CEILING.MATH((B66*0.001*384)*B13 +(B18*B14), 100)</f>
        <v>1500</v>
      </c>
      <c r="E66" s="91">
        <f>D66/8.5</f>
        <v>176.47058823529412</v>
      </c>
      <c r="F66" s="10" t="s">
        <v>54</v>
      </c>
    </row>
    <row r="67" spans="1:6" ht="20" customHeight="1" x14ac:dyDescent="0.2">
      <c r="A67" s="49" t="s">
        <v>7</v>
      </c>
      <c r="B67" s="3">
        <f>B36+B51+B66</f>
        <v>400</v>
      </c>
      <c r="E67" s="55"/>
      <c r="F67" s="10"/>
    </row>
    <row r="68" spans="1:6" x14ac:dyDescent="0.2">
      <c r="A68" s="49"/>
      <c r="E68" s="42"/>
    </row>
    <row r="69" spans="1:6" x14ac:dyDescent="0.2">
      <c r="A69" s="49"/>
      <c r="E69" s="42"/>
    </row>
    <row r="70" spans="1:6" x14ac:dyDescent="0.2">
      <c r="A70" s="54" t="s">
        <v>64</v>
      </c>
      <c r="B70" s="36"/>
      <c r="C70" s="36"/>
      <c r="D70" s="36"/>
      <c r="E70" s="108"/>
    </row>
    <row r="71" spans="1:6" ht="20" customHeight="1" x14ac:dyDescent="0.2">
      <c r="A71" s="44" t="s">
        <v>27</v>
      </c>
      <c r="B71" s="36"/>
      <c r="C71" s="36"/>
      <c r="D71" s="36"/>
      <c r="E71" s="108"/>
    </row>
    <row r="72" spans="1:6" ht="20" customHeight="1" x14ac:dyDescent="0.2">
      <c r="A72" s="54" t="s">
        <v>32</v>
      </c>
      <c r="B72" s="36"/>
      <c r="C72" s="36"/>
      <c r="D72" s="36"/>
      <c r="E72" s="108"/>
    </row>
    <row r="73" spans="1:6" ht="20" customHeight="1" x14ac:dyDescent="0.2">
      <c r="A73" s="54" t="s">
        <v>20</v>
      </c>
      <c r="B73" s="36"/>
      <c r="C73" s="36"/>
      <c r="D73" s="36"/>
      <c r="E73" s="108"/>
    </row>
    <row r="74" spans="1:6" ht="18" thickBot="1" x14ac:dyDescent="0.25">
      <c r="A74" s="50"/>
      <c r="B74" s="51"/>
      <c r="C74" s="51"/>
      <c r="D74" s="51"/>
      <c r="E74" s="52"/>
    </row>
    <row r="77" spans="1:6" ht="25" customHeight="1" x14ac:dyDescent="0.2">
      <c r="A77" s="7" t="s">
        <v>46</v>
      </c>
    </row>
    <row r="78" spans="1:6" ht="20" customHeight="1" thickBot="1" x14ac:dyDescent="0.25">
      <c r="A78" s="3" t="s">
        <v>14</v>
      </c>
      <c r="B78" s="3">
        <f>B15</f>
        <v>8</v>
      </c>
    </row>
    <row r="79" spans="1:6" ht="22" customHeight="1" x14ac:dyDescent="0.2">
      <c r="A79" s="56" t="s">
        <v>72</v>
      </c>
      <c r="B79" s="57"/>
      <c r="C79" s="57"/>
      <c r="D79" s="57"/>
      <c r="E79" s="40"/>
      <c r="F79" s="10"/>
    </row>
    <row r="80" spans="1:6" ht="18" x14ac:dyDescent="0.2">
      <c r="A80" s="99" t="s">
        <v>48</v>
      </c>
      <c r="B80" s="118" t="s">
        <v>10</v>
      </c>
      <c r="C80" s="119" t="s">
        <v>0</v>
      </c>
      <c r="D80" s="119" t="s">
        <v>39</v>
      </c>
      <c r="E80" s="106" t="s">
        <v>11</v>
      </c>
      <c r="F80" s="10"/>
    </row>
    <row r="81" spans="1:10" ht="20" customHeight="1" x14ac:dyDescent="0.2">
      <c r="A81" s="58" t="s">
        <v>16</v>
      </c>
      <c r="B81" s="59">
        <v>4</v>
      </c>
      <c r="C81" s="14">
        <f>(B81*5)/B91</f>
        <v>3.3333333333333333E-2</v>
      </c>
      <c r="D81" s="60">
        <f t="shared" ref="D81:D89" si="1">(B81/$B$90)*$D$90</f>
        <v>18.688000000000002</v>
      </c>
      <c r="E81" s="61"/>
      <c r="F81" s="10"/>
    </row>
    <row r="82" spans="1:10" ht="19" customHeight="1" x14ac:dyDescent="0.2">
      <c r="A82" s="58" t="s">
        <v>1</v>
      </c>
      <c r="B82" s="59">
        <v>10</v>
      </c>
      <c r="C82" s="8">
        <f>(B82*10)/B91</f>
        <v>0.16666666666666666</v>
      </c>
      <c r="D82" s="60">
        <f t="shared" si="1"/>
        <v>46.720000000000006</v>
      </c>
      <c r="E82" s="61"/>
      <c r="F82" s="10"/>
      <c r="J82" s="1"/>
    </row>
    <row r="83" spans="1:10" ht="19" customHeight="1" x14ac:dyDescent="0.2">
      <c r="A83" s="58" t="s">
        <v>17</v>
      </c>
      <c r="B83" s="59">
        <v>4</v>
      </c>
      <c r="C83" s="14">
        <f>(B83*10)/B91</f>
        <v>6.6666666666666666E-2</v>
      </c>
      <c r="D83" s="60">
        <f t="shared" si="1"/>
        <v>18.688000000000002</v>
      </c>
      <c r="E83" s="61"/>
      <c r="F83" s="10"/>
      <c r="J83" s="1"/>
    </row>
    <row r="84" spans="1:10" ht="19" customHeight="1" x14ac:dyDescent="0.2">
      <c r="A84" s="58" t="s">
        <v>2</v>
      </c>
      <c r="B84" s="59">
        <v>60</v>
      </c>
      <c r="C84" s="8">
        <f>(B84*10)/B91</f>
        <v>1</v>
      </c>
      <c r="D84" s="60">
        <f t="shared" si="1"/>
        <v>280.32</v>
      </c>
      <c r="E84" s="61"/>
      <c r="F84" s="10"/>
      <c r="J84" s="1"/>
    </row>
    <row r="85" spans="1:10" ht="20" customHeight="1" x14ac:dyDescent="0.2">
      <c r="A85" s="58" t="s">
        <v>3</v>
      </c>
      <c r="B85" s="59">
        <v>60</v>
      </c>
      <c r="C85" s="60" t="s">
        <v>36</v>
      </c>
      <c r="D85" s="60">
        <f t="shared" si="1"/>
        <v>280.32</v>
      </c>
      <c r="E85" s="61"/>
      <c r="J85" s="1"/>
    </row>
    <row r="86" spans="1:10" ht="19" customHeight="1" x14ac:dyDescent="0.2">
      <c r="A86" s="58" t="s">
        <v>4</v>
      </c>
      <c r="B86" s="59">
        <v>20</v>
      </c>
      <c r="C86" s="8">
        <f>(B86*25)/B91</f>
        <v>0.83333333333333337</v>
      </c>
      <c r="D86" s="60">
        <f t="shared" si="1"/>
        <v>93.440000000000012</v>
      </c>
      <c r="E86" s="61"/>
    </row>
    <row r="87" spans="1:10" ht="19" customHeight="1" x14ac:dyDescent="0.2">
      <c r="A87" s="58" t="s">
        <v>5</v>
      </c>
      <c r="B87" s="59">
        <v>10</v>
      </c>
      <c r="C87" s="62">
        <v>0.05</v>
      </c>
      <c r="D87" s="60">
        <f t="shared" si="1"/>
        <v>46.720000000000006</v>
      </c>
      <c r="E87" s="61"/>
    </row>
    <row r="88" spans="1:10" ht="19" customHeight="1" x14ac:dyDescent="0.2">
      <c r="A88" s="58" t="s">
        <v>18</v>
      </c>
      <c r="B88" s="59">
        <v>6</v>
      </c>
      <c r="C88" s="60">
        <f>(B88*20)/B91</f>
        <v>0.2</v>
      </c>
      <c r="D88" s="60">
        <f t="shared" si="1"/>
        <v>28.032</v>
      </c>
      <c r="E88" s="61"/>
      <c r="J88" s="5"/>
    </row>
    <row r="89" spans="1:10" ht="20" customHeight="1" x14ac:dyDescent="0.2">
      <c r="A89" s="100" t="s">
        <v>15</v>
      </c>
      <c r="B89" s="101">
        <v>26</v>
      </c>
      <c r="C89" s="103"/>
      <c r="D89" s="105">
        <f t="shared" si="1"/>
        <v>121.47200000000002</v>
      </c>
      <c r="E89" s="106"/>
    </row>
    <row r="90" spans="1:10" ht="20" customHeight="1" x14ac:dyDescent="0.2">
      <c r="A90" s="92" t="s">
        <v>6</v>
      </c>
      <c r="B90" s="78">
        <f>SUM(B81:B89)</f>
        <v>200</v>
      </c>
      <c r="C90" s="5"/>
      <c r="D90" s="20">
        <f>(B90*0.001*384)*B15 + (B18*B16)</f>
        <v>934.40000000000009</v>
      </c>
      <c r="E90" s="93">
        <f>D90/8.5</f>
        <v>109.92941176470589</v>
      </c>
      <c r="F90" s="10" t="s">
        <v>54</v>
      </c>
      <c r="G90" s="2"/>
      <c r="J90" s="11"/>
    </row>
    <row r="91" spans="1:10" ht="20" customHeight="1" x14ac:dyDescent="0.2">
      <c r="A91" s="58" t="s">
        <v>7</v>
      </c>
      <c r="B91" s="63">
        <f>B67+B90</f>
        <v>600</v>
      </c>
      <c r="C91" s="8"/>
      <c r="D91" s="8"/>
      <c r="E91" s="64"/>
      <c r="G91" s="8"/>
      <c r="J91" s="11"/>
    </row>
    <row r="92" spans="1:10" ht="15.75" customHeight="1" x14ac:dyDescent="0.2">
      <c r="A92" s="58"/>
      <c r="B92" s="63"/>
      <c r="C92" s="8"/>
      <c r="E92" s="65"/>
      <c r="F92" s="10"/>
      <c r="G92" s="8"/>
      <c r="J92" s="10"/>
    </row>
    <row r="93" spans="1:10" ht="15.75" customHeight="1" x14ac:dyDescent="0.2">
      <c r="A93" s="58"/>
      <c r="B93" s="63"/>
      <c r="C93" s="8"/>
      <c r="E93" s="65"/>
      <c r="F93" s="10"/>
      <c r="G93" s="8"/>
      <c r="J93" s="10"/>
    </row>
    <row r="94" spans="1:10" ht="20" customHeight="1" x14ac:dyDescent="0.2">
      <c r="A94" s="44" t="s">
        <v>27</v>
      </c>
      <c r="B94" s="66"/>
      <c r="C94" s="67"/>
      <c r="D94" s="36"/>
      <c r="E94" s="109"/>
      <c r="F94" s="10"/>
      <c r="G94" s="8"/>
      <c r="J94" s="10"/>
    </row>
    <row r="95" spans="1:10" ht="20" customHeight="1" x14ac:dyDescent="0.2">
      <c r="A95" s="45" t="s">
        <v>34</v>
      </c>
      <c r="B95" s="68"/>
      <c r="C95" s="68"/>
      <c r="D95" s="68"/>
      <c r="E95" s="109"/>
      <c r="F95" s="10"/>
      <c r="J95" s="10"/>
    </row>
    <row r="96" spans="1:10" ht="15.75" customHeight="1" x14ac:dyDescent="0.2">
      <c r="A96" s="41"/>
      <c r="B96" s="69"/>
      <c r="C96" s="69"/>
      <c r="D96" s="69"/>
      <c r="E96" s="65"/>
      <c r="F96" s="10"/>
      <c r="J96" s="10"/>
    </row>
    <row r="97" spans="1:6" ht="15.75" customHeight="1" x14ac:dyDescent="0.2">
      <c r="A97" s="49"/>
      <c r="E97" s="65"/>
    </row>
    <row r="98" spans="1:6" ht="22" customHeight="1" x14ac:dyDescent="0.2">
      <c r="A98" s="70" t="s">
        <v>76</v>
      </c>
      <c r="B98" s="71"/>
      <c r="C98" s="71"/>
      <c r="D98" s="71"/>
      <c r="E98" s="47"/>
    </row>
    <row r="99" spans="1:6" ht="18" customHeight="1" x14ac:dyDescent="0.2">
      <c r="A99" s="49" t="s">
        <v>65</v>
      </c>
      <c r="B99" s="5"/>
      <c r="C99" s="5"/>
      <c r="D99" s="5"/>
      <c r="E99" s="48"/>
    </row>
    <row r="100" spans="1:6" ht="17" customHeight="1" x14ac:dyDescent="0.2">
      <c r="A100" s="49"/>
      <c r="B100" s="5"/>
      <c r="C100" s="5"/>
      <c r="D100" s="5"/>
      <c r="E100" s="48"/>
    </row>
    <row r="101" spans="1:6" ht="18" x14ac:dyDescent="0.2">
      <c r="A101" s="95"/>
      <c r="B101" s="118" t="s">
        <v>10</v>
      </c>
      <c r="C101" s="119" t="s">
        <v>0</v>
      </c>
      <c r="D101" s="102"/>
      <c r="E101" s="97"/>
    </row>
    <row r="102" spans="1:6" ht="20" customHeight="1" x14ac:dyDescent="0.2">
      <c r="A102" s="53" t="s">
        <v>63</v>
      </c>
      <c r="B102" s="5">
        <v>100</v>
      </c>
      <c r="C102" s="20" t="s">
        <v>8</v>
      </c>
      <c r="E102" s="65"/>
    </row>
    <row r="103" spans="1:6" ht="17" customHeight="1" x14ac:dyDescent="0.2">
      <c r="A103" s="49"/>
      <c r="B103" s="5"/>
      <c r="C103" s="20"/>
      <c r="E103" s="65"/>
    </row>
    <row r="104" spans="1:6" ht="20" customHeight="1" x14ac:dyDescent="0.2">
      <c r="A104" s="44" t="s">
        <v>27</v>
      </c>
      <c r="B104" s="19"/>
      <c r="C104" s="107"/>
      <c r="D104" s="36"/>
      <c r="E104" s="109"/>
    </row>
    <row r="105" spans="1:6" ht="20" customHeight="1" x14ac:dyDescent="0.2">
      <c r="A105" s="54" t="s">
        <v>12</v>
      </c>
      <c r="B105" s="19"/>
      <c r="C105" s="107"/>
      <c r="D105" s="36"/>
      <c r="E105" s="109"/>
    </row>
    <row r="106" spans="1:6" x14ac:dyDescent="0.2">
      <c r="A106" s="49"/>
      <c r="B106" s="5"/>
      <c r="C106" s="20"/>
      <c r="E106" s="65"/>
    </row>
    <row r="107" spans="1:6" x14ac:dyDescent="0.2">
      <c r="A107" s="49"/>
      <c r="E107" s="42"/>
    </row>
    <row r="108" spans="1:6" ht="22" customHeight="1" x14ac:dyDescent="0.2">
      <c r="A108" s="70" t="s">
        <v>77</v>
      </c>
      <c r="B108" s="71"/>
      <c r="C108" s="71"/>
      <c r="D108" s="71"/>
      <c r="E108" s="47"/>
    </row>
    <row r="109" spans="1:6" ht="18" x14ac:dyDescent="0.2">
      <c r="A109" s="99" t="s">
        <v>51</v>
      </c>
      <c r="B109" s="118" t="s">
        <v>10</v>
      </c>
      <c r="C109" s="119" t="s">
        <v>0</v>
      </c>
      <c r="D109" s="119" t="s">
        <v>39</v>
      </c>
      <c r="E109" s="106" t="s">
        <v>11</v>
      </c>
      <c r="F109" s="5"/>
    </row>
    <row r="110" spans="1:6" ht="19" customHeight="1" x14ac:dyDescent="0.2">
      <c r="A110" s="58" t="s">
        <v>19</v>
      </c>
      <c r="B110" s="59">
        <v>50</v>
      </c>
      <c r="C110" s="72">
        <f>(B110*5)/B115</f>
        <v>0.16666666666666666</v>
      </c>
      <c r="D110" s="8">
        <f>(B110/$B$113)*$D$113</f>
        <v>193.60000000000002</v>
      </c>
      <c r="E110" s="61"/>
      <c r="F110" s="8"/>
    </row>
    <row r="111" spans="1:6" ht="19" customHeight="1" x14ac:dyDescent="0.2">
      <c r="A111" s="58" t="s">
        <v>9</v>
      </c>
      <c r="B111" s="59">
        <v>150</v>
      </c>
      <c r="C111" s="60" t="s">
        <v>36</v>
      </c>
      <c r="D111" s="8">
        <f>(B111/$B$113)*$D$113</f>
        <v>580.80000000000007</v>
      </c>
      <c r="E111" s="61"/>
      <c r="F111" s="8"/>
    </row>
    <row r="112" spans="1:6" ht="19" customHeight="1" x14ac:dyDescent="0.2">
      <c r="A112" s="100" t="s">
        <v>15</v>
      </c>
      <c r="B112" s="101">
        <v>600</v>
      </c>
      <c r="C112" s="102"/>
      <c r="D112" s="103">
        <f>(B112/$B$113)*$D$113</f>
        <v>2323.2000000000003</v>
      </c>
      <c r="E112" s="104"/>
      <c r="F112" s="8"/>
    </row>
    <row r="113" spans="1:7" ht="20" customHeight="1" x14ac:dyDescent="0.2">
      <c r="A113" s="92" t="s">
        <v>6</v>
      </c>
      <c r="B113" s="78">
        <f>SUM(B110:B112)</f>
        <v>800</v>
      </c>
      <c r="D113" s="3">
        <f>(B113*0.001*384)*B15 + (B18*B16*2)</f>
        <v>3097.6000000000004</v>
      </c>
      <c r="E113" s="91">
        <f>D113/8.5</f>
        <v>364.42352941176478</v>
      </c>
      <c r="F113" s="10" t="s">
        <v>54</v>
      </c>
    </row>
    <row r="114" spans="1:7" x14ac:dyDescent="0.2">
      <c r="A114" s="49"/>
      <c r="E114" s="74">
        <f>D113/(8.5*2)</f>
        <v>182.21176470588239</v>
      </c>
      <c r="F114" s="3" t="s">
        <v>35</v>
      </c>
    </row>
    <row r="115" spans="1:7" ht="20" customHeight="1" x14ac:dyDescent="0.2">
      <c r="A115" s="53" t="s">
        <v>69</v>
      </c>
      <c r="B115" s="75">
        <f>B67+B90+B102+B113</f>
        <v>1500</v>
      </c>
      <c r="D115" s="8"/>
      <c r="E115" s="61"/>
    </row>
    <row r="116" spans="1:7" ht="15.75" customHeight="1" x14ac:dyDescent="0.2">
      <c r="A116" s="49"/>
      <c r="C116" s="69"/>
      <c r="D116" s="76"/>
      <c r="E116" s="42"/>
    </row>
    <row r="117" spans="1:7" ht="19" customHeight="1" x14ac:dyDescent="0.2">
      <c r="A117" s="45" t="s">
        <v>75</v>
      </c>
      <c r="B117" s="36"/>
      <c r="C117" s="68"/>
      <c r="D117" s="68"/>
      <c r="E117" s="108"/>
      <c r="G117" s="8"/>
    </row>
    <row r="118" spans="1:7" ht="20" customHeight="1" x14ac:dyDescent="0.2">
      <c r="A118" s="44" t="s">
        <v>27</v>
      </c>
      <c r="B118" s="36"/>
      <c r="C118" s="68"/>
      <c r="D118" s="68"/>
      <c r="E118" s="108"/>
      <c r="G118" s="8"/>
    </row>
    <row r="119" spans="1:7" ht="20" customHeight="1" x14ac:dyDescent="0.2">
      <c r="A119" s="45" t="s">
        <v>33</v>
      </c>
      <c r="B119" s="68"/>
      <c r="C119" s="36"/>
      <c r="D119" s="36"/>
      <c r="E119" s="108"/>
    </row>
    <row r="120" spans="1:7" ht="20" customHeight="1" x14ac:dyDescent="0.2">
      <c r="A120" s="45" t="s">
        <v>21</v>
      </c>
      <c r="B120" s="68"/>
      <c r="C120" s="36"/>
      <c r="D120" s="36"/>
      <c r="E120" s="108"/>
    </row>
    <row r="121" spans="1:7" ht="15.75" customHeight="1" thickBot="1" x14ac:dyDescent="0.25">
      <c r="A121" s="50"/>
      <c r="B121" s="51"/>
      <c r="C121" s="51"/>
      <c r="D121" s="51"/>
      <c r="E121" s="52"/>
    </row>
    <row r="122" spans="1:7" ht="15.75" customHeight="1" x14ac:dyDescent="0.2"/>
    <row r="123" spans="1:7" ht="15.75" customHeight="1" x14ac:dyDescent="0.2"/>
    <row r="124" spans="1:7" ht="15.75" customHeight="1" x14ac:dyDescent="0.2"/>
    <row r="125" spans="1:7" ht="15.75" customHeight="1" x14ac:dyDescent="0.2"/>
    <row r="126" spans="1:7" ht="15.75" customHeight="1" x14ac:dyDescent="0.2"/>
    <row r="127" spans="1:7" ht="15.75" customHeight="1" x14ac:dyDescent="0.2"/>
    <row r="128" spans="1:7"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row r="1006" ht="15.75" customHeight="1" x14ac:dyDescent="0.2"/>
    <row r="1007" ht="15.75" customHeight="1" x14ac:dyDescent="0.2"/>
    <row r="1008" ht="15.75" customHeight="1" x14ac:dyDescent="0.2"/>
    <row r="1009" ht="15.75" customHeight="1" x14ac:dyDescent="0.2"/>
    <row r="1010" ht="15.75" customHeight="1" x14ac:dyDescent="0.2"/>
    <row r="1011" ht="15.75" customHeight="1" x14ac:dyDescent="0.2"/>
    <row r="1012" ht="15.75" customHeight="1" x14ac:dyDescent="0.2"/>
    <row r="1013" ht="15.75" customHeight="1" x14ac:dyDescent="0.2"/>
    <row r="1014" ht="15.75" customHeight="1" x14ac:dyDescent="0.2"/>
    <row r="1015" ht="15.75" customHeight="1" x14ac:dyDescent="0.2"/>
    <row r="1016" ht="15.75" customHeight="1" x14ac:dyDescent="0.2"/>
    <row r="1017" ht="15.75" customHeight="1" x14ac:dyDescent="0.2"/>
    <row r="1018" ht="15.75" customHeight="1" x14ac:dyDescent="0.2"/>
    <row r="1019" ht="15.75" customHeight="1" x14ac:dyDescent="0.2"/>
    <row r="1020" ht="15.75" customHeight="1" x14ac:dyDescent="0.2"/>
    <row r="1021" ht="15.75" customHeight="1" x14ac:dyDescent="0.2"/>
    <row r="1022" ht="15.75" customHeight="1" x14ac:dyDescent="0.2"/>
    <row r="1023" ht="15.75" customHeight="1" x14ac:dyDescent="0.2"/>
    <row r="1024"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sheetData>
  <mergeCells count="1">
    <mergeCell ref="A1:E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Samy Kefalopoulou</dc:creator>
  <cp:lastModifiedBy>Samy Kefalopoulou</cp:lastModifiedBy>
  <dcterms:created xsi:type="dcterms:W3CDTF">2023-05-09T13:32:55Z</dcterms:created>
  <dcterms:modified xsi:type="dcterms:W3CDTF">2025-06-09T13:04:07Z</dcterms:modified>
</cp:coreProperties>
</file>