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0608"/>
  <workbookPr/>
  <mc:AlternateContent xmlns:mc="http://schemas.openxmlformats.org/markup-compatibility/2006">
    <mc:Choice Requires="x15">
      <x15ac:absPath xmlns:x15ac="http://schemas.microsoft.com/office/spreadsheetml/2010/11/ac" url="/Users/u0086782/Documents/LCB/ASAP/protocols_asap/"/>
    </mc:Choice>
  </mc:AlternateContent>
  <xr:revisionPtr revIDLastSave="0" documentId="13_ncr:1_{C33C6F07-A1E0-5143-8206-9AAD3AF5E2ED}" xr6:coauthVersionLast="47" xr6:coauthVersionMax="47" xr10:uidLastSave="{00000000-0000-0000-0000-000000000000}"/>
  <bookViews>
    <workbookView xWindow="-100" yWindow="-18780" windowWidth="28080" windowHeight="17500" xr2:uid="{00000000-000D-0000-FFFF-FFFF00000000}"/>
  </bookViews>
  <sheets>
    <sheet name="Buffers" sheetId="1" r:id="rId1"/>
    <sheet name="Procedure" sheetId="2" r:id="rId2"/>
  </sheets>
  <definedNames>
    <definedName name="_xlnm.Print_Area" localSheetId="0">Buffers!$B$1:$G$69</definedName>
    <definedName name="_xlnm.Print_Area" localSheetId="1">Procedure!$A$1:$A$19</definedName>
  </definedNames>
  <calcPr calcId="191029"/>
  <extLst>
    <ext xmlns:x14="http://schemas.microsoft.com/office/spreadsheetml/2009/9/main" uri="{79F54976-1DA5-4618-B147-4CDE4B953A38}">
      <x14:workbookPr defaultImageDpi="330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G47" i="1" l="1"/>
  <c r="G28" i="1"/>
  <c r="G23" i="1"/>
  <c r="G16" i="1"/>
  <c r="G39" i="1" l="1"/>
  <c r="G32" i="1" s="1"/>
  <c r="G52" i="1"/>
  <c r="G50" i="1" s="1"/>
  <c r="G21" i="1"/>
  <c r="E14" i="1"/>
  <c r="E13" i="1"/>
  <c r="E11" i="1"/>
  <c r="E10" i="1"/>
  <c r="E9" i="1"/>
  <c r="E8" i="1"/>
  <c r="E7" i="1"/>
  <c r="E6" i="1"/>
  <c r="C6" i="1"/>
  <c r="G58" i="1"/>
  <c r="C45" i="1"/>
  <c r="G56" i="1" l="1"/>
  <c r="G55" i="1"/>
  <c r="G35" i="1"/>
  <c r="G33" i="1"/>
  <c r="G51" i="1"/>
  <c r="G31" i="1"/>
  <c r="G37" i="1"/>
  <c r="G36" i="1"/>
  <c r="G34" i="1"/>
  <c r="G57" i="1"/>
  <c r="G20" i="1"/>
  <c r="G26" i="1"/>
  <c r="G19" i="1"/>
  <c r="G12" i="1" s="1"/>
  <c r="I2" i="1"/>
  <c r="J2" i="1" s="1"/>
  <c r="G27" i="1" l="1"/>
  <c r="G8" i="1"/>
  <c r="G7" i="1"/>
  <c r="G6" i="1"/>
  <c r="G14" i="1"/>
  <c r="G13" i="1"/>
  <c r="G11" i="1"/>
  <c r="G42" i="1"/>
  <c r="G10" i="1"/>
  <c r="G9" i="1"/>
  <c r="G22" i="1"/>
  <c r="G38" i="1"/>
  <c r="G15" i="1" l="1"/>
  <c r="G43" i="1"/>
  <c r="G44" i="1"/>
  <c r="G45" i="1"/>
  <c r="G46" i="1" l="1"/>
</calcChain>
</file>

<file path=xl/sharedStrings.xml><?xml version="1.0" encoding="utf-8"?>
<sst xmlns="http://schemas.openxmlformats.org/spreadsheetml/2006/main" count="143" uniqueCount="55">
  <si>
    <t xml:space="preserve">Stock conc </t>
  </si>
  <si>
    <t>Final conc</t>
  </si>
  <si>
    <t>V(µl)</t>
  </si>
  <si>
    <t>mM</t>
  </si>
  <si>
    <t>Total Volume</t>
  </si>
  <si>
    <t>V (µl)</t>
  </si>
  <si>
    <t>Stock conc</t>
  </si>
  <si>
    <t>HOW MANY SAMPLES TO PROCESS?</t>
  </si>
  <si>
    <t>EDTA</t>
  </si>
  <si>
    <t>%</t>
  </si>
  <si>
    <t>Optiprep</t>
  </si>
  <si>
    <t>29% Cushion</t>
  </si>
  <si>
    <t>MgCl2</t>
  </si>
  <si>
    <t>KCl</t>
  </si>
  <si>
    <t>Sucrose</t>
  </si>
  <si>
    <t>Water</t>
  </si>
  <si>
    <t>Tris pH 8</t>
  </si>
  <si>
    <t>Igepal</t>
  </si>
  <si>
    <t>GM (Gradient Medium)</t>
  </si>
  <si>
    <t>ODM (Optiprep Diluent Medium)</t>
  </si>
  <si>
    <t>Resuspension Buffer</t>
  </si>
  <si>
    <t>BSA</t>
  </si>
  <si>
    <t>X</t>
  </si>
  <si>
    <t>2. Layer the sample on top of cushion using a P1000, without disturbing the cushion.</t>
  </si>
  <si>
    <t>Protienase inhibitor</t>
  </si>
  <si>
    <t>Tris pH7,5</t>
  </si>
  <si>
    <t>DTT</t>
  </si>
  <si>
    <t>Tris pH 7.5</t>
  </si>
  <si>
    <t>ODM</t>
  </si>
  <si>
    <t>Sucrose concentration</t>
  </si>
  <si>
    <t xml:space="preserve">2. Homogenize tissue with 10 manual gentle strokes (pestle A) + 10 manual gentle strokes (pestle B) </t>
  </si>
  <si>
    <t>20X Nuclei buffer</t>
  </si>
  <si>
    <t>NaCl</t>
  </si>
  <si>
    <t>CaCl2</t>
  </si>
  <si>
    <t>1X HB+ (Homogenization Buffer)</t>
  </si>
  <si>
    <t>1X HB- (Homogenization Buffer)</t>
  </si>
  <si>
    <t>2X HB- (Homogenization Buffer)</t>
  </si>
  <si>
    <r>
      <t xml:space="preserve">1. Cut brain piece on dry ice, then transfer immediately in homogenizer containing 1 mL of ice-cold </t>
    </r>
    <r>
      <rPr>
        <b/>
        <sz val="10"/>
        <color theme="1"/>
        <rFont val="Calibri"/>
        <family val="2"/>
        <scheme val="minor"/>
      </rPr>
      <t>HB+</t>
    </r>
    <r>
      <rPr>
        <sz val="10"/>
        <color theme="1"/>
        <rFont val="Calibri"/>
        <family val="2"/>
        <scheme val="minor"/>
      </rPr>
      <t xml:space="preserve">. If tissue is still frozen, leave it in HB for 3min before starting homogenization to prevent the nuclei from breaking. </t>
    </r>
  </si>
  <si>
    <t>3. Spin 5min @ 350-450xg followed by resuspension in 1X Diluted nuclei buffer. Optional filter and count.</t>
  </si>
  <si>
    <t>Digitonin</t>
  </si>
  <si>
    <t>Tween20</t>
  </si>
  <si>
    <t>3. Put homogenate through 70 µm cell strainer over a 50 mL falcon (or immediately a 2mL protein lo-bind tube).</t>
  </si>
  <si>
    <r>
      <t xml:space="preserve">4. Wash homogenizer &amp; strainer with 1 mL </t>
    </r>
    <r>
      <rPr>
        <b/>
        <sz val="10"/>
        <color theme="1"/>
        <rFont val="Calibri"/>
        <family val="2"/>
        <scheme val="minor"/>
      </rPr>
      <t>HB-</t>
    </r>
    <r>
      <rPr>
        <sz val="10"/>
        <color theme="1"/>
        <rFont val="Calibri"/>
        <family val="2"/>
        <scheme val="minor"/>
      </rPr>
      <t xml:space="preserve"> to a final volume of 2 mL</t>
    </r>
  </si>
  <si>
    <t xml:space="preserve">5. Transfer the contents from the 50 mL falcon to a 2 mL protein lo-bind tube. </t>
  </si>
  <si>
    <t>6. Spin nuclei @500g for 5min in a swinging bucket and remove supernatant.</t>
  </si>
  <si>
    <r>
      <t xml:space="preserve">7. Resuspend pellet in 520 uL of </t>
    </r>
    <r>
      <rPr>
        <b/>
        <sz val="10"/>
        <color theme="1"/>
        <rFont val="Calibri"/>
        <family val="2"/>
        <scheme val="minor"/>
      </rPr>
      <t>HB-</t>
    </r>
    <r>
      <rPr>
        <sz val="10"/>
        <color theme="1"/>
        <rFont val="Calibri"/>
        <family val="2"/>
        <scheme val="minor"/>
      </rPr>
      <t xml:space="preserve"> and transfer to a clean DNA lo-bind tube.</t>
    </r>
  </si>
  <si>
    <r>
      <t>8. Add 520 uL of Gradient medium (</t>
    </r>
    <r>
      <rPr>
        <b/>
        <sz val="10"/>
        <color theme="1"/>
        <rFont val="Calibri"/>
        <family val="2"/>
        <scheme val="minor"/>
      </rPr>
      <t>GM</t>
    </r>
    <r>
      <rPr>
        <sz val="10"/>
        <color theme="1"/>
        <rFont val="Calibri"/>
        <family val="2"/>
        <scheme val="minor"/>
      </rPr>
      <t>) to sample (Vf = 1040 uL).</t>
    </r>
  </si>
  <si>
    <t>1. Layer 770 uL of 29% Cushion in a 2mL DNA LoBind tube.</t>
  </si>
  <si>
    <t>1. Disrupt nuclei on bottom by pipetting with P200. And bring X uL to a fresh 1.5 mL LoBind tube.</t>
  </si>
  <si>
    <t>3. Centrifuge at least 3,000 rcf (you can go as high as 9,000) in a swinging bucket, at 4°C for 20 minutes with brake off.</t>
  </si>
  <si>
    <t>4. Remove supernatant, remove the lower supernatant with P200, leaving about max 30 uL.</t>
  </si>
  <si>
    <t>A. Homogenization</t>
  </si>
  <si>
    <t>B. Isolation by centrifugation</t>
  </si>
  <si>
    <t>C. Resuspension and counting</t>
  </si>
  <si>
    <t>2. Add X uL of 1X Resuspension buffer to tube to retain extra nuclei, and add them to the 1.5 mL tube from C.1.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</si>
</sst>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color theme="0" tint="-0.499984740745262"/>
      <name val="Calibri"/>
      <family val="2"/>
      <scheme val="minor"/>
    </font>
    <font>
      <b/>
      <sz val="16"/>
      <color rgb="FFFF0000"/>
      <name val="Calibri"/>
      <family val="2"/>
      <scheme val="minor"/>
    </font>
    <font>
      <sz val="16"/>
      <color rgb="FFFF0000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4"/>
      <name val="Calibri"/>
      <family val="2"/>
      <scheme val="minor"/>
    </font>
    <font>
      <sz val="8"/>
      <name val="Calibri"/>
      <family val="2"/>
      <scheme val="minor"/>
    </font>
    <font>
      <b/>
      <sz val="11"/>
      <name val="Calibri"/>
      <family val="2"/>
      <scheme val="minor"/>
    </font>
    <font>
      <b/>
      <sz val="10"/>
      <color rgb="FFFF0000"/>
      <name val="Verdana"/>
      <family val="2"/>
    </font>
    <font>
      <b/>
      <sz val="10"/>
      <color rgb="FFFF0000"/>
      <name val="Calibri"/>
      <family val="2"/>
      <scheme val="minor"/>
    </font>
    <font>
      <sz val="10"/>
      <color rgb="FFFF0000"/>
      <name val="Calibri"/>
      <family val="2"/>
      <scheme val="minor"/>
    </font>
    <font>
      <sz val="10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0" tint="-0.14999847407452621"/>
        <bgColor indexed="64"/>
      </patternFill>
    </fill>
  </fills>
  <borders count="31">
    <border>
      <left/>
      <right/>
      <top/>
      <bottom/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theme="8" tint="-0.24994659260841701"/>
      </left>
      <right/>
      <top/>
      <bottom/>
      <diagonal/>
    </border>
    <border>
      <left/>
      <right/>
      <top/>
      <bottom style="thin">
        <color theme="8" tint="-0.24994659260841701"/>
      </bottom>
      <diagonal/>
    </border>
    <border>
      <left style="medium">
        <color theme="8" tint="-0.24994659260841701"/>
      </left>
      <right style="thin">
        <color theme="8" tint="-0.24994659260841701"/>
      </right>
      <top style="medium">
        <color theme="8" tint="-0.24994659260841701"/>
      </top>
      <bottom style="double">
        <color theme="8" tint="-0.24994659260841701"/>
      </bottom>
      <diagonal/>
    </border>
    <border>
      <left style="medium">
        <color theme="8" tint="-0.24994659260841701"/>
      </left>
      <right style="thin">
        <color theme="8" tint="-0.24994659260841701"/>
      </right>
      <top/>
      <bottom/>
      <diagonal/>
    </border>
    <border>
      <left style="medium">
        <color theme="8" tint="-0.24994659260841701"/>
      </left>
      <right style="thin">
        <color theme="8" tint="-0.24994659260841701"/>
      </right>
      <top/>
      <bottom style="thin">
        <color theme="8" tint="-0.24994659260841701"/>
      </bottom>
      <diagonal/>
    </border>
    <border>
      <left style="medium">
        <color theme="8" tint="-0.24994659260841701"/>
      </left>
      <right style="thin">
        <color theme="8" tint="-0.24994659260841701"/>
      </right>
      <top/>
      <bottom style="medium">
        <color theme="8" tint="-0.24994659260841701"/>
      </bottom>
      <diagonal/>
    </border>
    <border>
      <left style="thin">
        <color theme="8" tint="-0.24994659260841701"/>
      </left>
      <right style="medium">
        <color theme="8" tint="-0.24994659260841701"/>
      </right>
      <top style="medium">
        <color theme="8" tint="-0.24994659260841701"/>
      </top>
      <bottom style="double">
        <color theme="8" tint="-0.24994659260841701"/>
      </bottom>
      <diagonal/>
    </border>
    <border>
      <left style="thin">
        <color theme="8" tint="-0.24994659260841701"/>
      </left>
      <right style="medium">
        <color theme="8" tint="-0.24994659260841701"/>
      </right>
      <top/>
      <bottom/>
      <diagonal/>
    </border>
    <border>
      <left style="thin">
        <color theme="8" tint="-0.24994659260841701"/>
      </left>
      <right style="medium">
        <color theme="8" tint="-0.24994659260841701"/>
      </right>
      <top/>
      <bottom style="thin">
        <color theme="8" tint="-0.24994659260841701"/>
      </bottom>
      <diagonal/>
    </border>
    <border>
      <left style="thin">
        <color theme="8" tint="-0.24994659260841701"/>
      </left>
      <right style="medium">
        <color theme="8" tint="-0.24994659260841701"/>
      </right>
      <top/>
      <bottom style="medium">
        <color theme="8" tint="-0.24994659260841701"/>
      </bottom>
      <diagonal/>
    </border>
    <border>
      <left style="thin">
        <color theme="8" tint="-0.24994659260841701"/>
      </left>
      <right/>
      <top style="thin">
        <color theme="8" tint="-0.24994659260841701"/>
      </top>
      <bottom style="medium">
        <color theme="8" tint="-0.24994659260841701"/>
      </bottom>
      <diagonal/>
    </border>
    <border>
      <left/>
      <right/>
      <top style="thin">
        <color theme="8" tint="-0.24994659260841701"/>
      </top>
      <bottom style="medium">
        <color theme="8" tint="-0.24994659260841701"/>
      </bottom>
      <diagonal/>
    </border>
    <border>
      <left style="thin">
        <color theme="8" tint="-0.24994659260841701"/>
      </left>
      <right style="medium">
        <color theme="8" tint="-0.24994659260841701"/>
      </right>
      <top style="thin">
        <color theme="8" tint="-0.24994659260841701"/>
      </top>
      <bottom style="medium">
        <color theme="8" tint="-0.24994659260841701"/>
      </bottom>
      <diagonal/>
    </border>
    <border>
      <left style="medium">
        <color theme="8" tint="-0.24994659260841701"/>
      </left>
      <right style="thin">
        <color theme="8" tint="-0.24994659260841701"/>
      </right>
      <top style="thin">
        <color theme="8" tint="-0.24994659260841701"/>
      </top>
      <bottom style="medium">
        <color theme="8" tint="-0.24994659260841701"/>
      </bottom>
      <diagonal/>
    </border>
    <border>
      <left/>
      <right/>
      <top/>
      <bottom style="medium">
        <color theme="8" tint="-0.24994659260841701"/>
      </bottom>
      <diagonal/>
    </border>
    <border>
      <left/>
      <right/>
      <top style="medium">
        <color theme="8" tint="-0.24994659260841701"/>
      </top>
      <bottom style="double">
        <color theme="8" tint="-0.24994659260841701"/>
      </bottom>
      <diagonal/>
    </border>
    <border>
      <left style="thin">
        <color theme="8" tint="-0.24994659260841701"/>
      </left>
      <right/>
      <top style="medium">
        <color theme="8" tint="-0.24994659260841701"/>
      </top>
      <bottom style="double">
        <color theme="8" tint="-0.2499465926084170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theme="8" tint="-0.24994659260841701"/>
      </top>
      <bottom style="medium">
        <color theme="8" tint="-0.24994659260841701"/>
      </bottom>
      <diagonal/>
    </border>
    <border>
      <left/>
      <right style="thin">
        <color theme="8" tint="-0.24994659260841701"/>
      </right>
      <top/>
      <bottom/>
      <diagonal/>
    </border>
    <border>
      <left style="thin">
        <color theme="8" tint="-0.24994659260841701"/>
      </left>
      <right/>
      <top/>
      <bottom style="thin">
        <color theme="8" tint="-0.24994659260841701"/>
      </bottom>
      <diagonal/>
    </border>
    <border>
      <left/>
      <right style="thin">
        <color theme="8" tint="-0.24994659260841701"/>
      </right>
      <top/>
      <bottom style="thin">
        <color theme="8" tint="-0.24994659260841701"/>
      </bottom>
      <diagonal/>
    </border>
    <border>
      <left style="thin">
        <color theme="8" tint="-0.24994659260841701"/>
      </left>
      <right/>
      <top/>
      <bottom style="medium">
        <color theme="8" tint="-0.24994659260841701"/>
      </bottom>
      <diagonal/>
    </border>
    <border>
      <left/>
      <right style="thin">
        <color theme="8" tint="-0.24994659260841701"/>
      </right>
      <top/>
      <bottom style="medium">
        <color theme="8" tint="-0.24994659260841701"/>
      </bottom>
      <diagonal/>
    </border>
    <border>
      <left/>
      <right style="thin">
        <color theme="8" tint="-0.24994659260841701"/>
      </right>
      <top style="medium">
        <color theme="8" tint="-0.24994659260841701"/>
      </top>
      <bottom style="double">
        <color theme="8" tint="-0.24994659260841701"/>
      </bottom>
      <diagonal/>
    </border>
    <border>
      <left/>
      <right style="thin">
        <color theme="8" tint="-0.24994659260841701"/>
      </right>
      <top style="thin">
        <color theme="8" tint="-0.24994659260841701"/>
      </top>
      <bottom style="medium">
        <color theme="8" tint="-0.24994659260841701"/>
      </bottom>
      <diagonal/>
    </border>
    <border>
      <left style="medium">
        <color theme="8" tint="-0.24994659260841701"/>
      </left>
      <right style="thin">
        <color theme="8" tint="-0.24994659260841701"/>
      </right>
      <top style="medium">
        <color theme="8" tint="-0.24994659260841701"/>
      </top>
      <bottom style="medium">
        <color theme="8" tint="-0.24994659260841701"/>
      </bottom>
      <diagonal/>
    </border>
    <border>
      <left style="thin">
        <color theme="8" tint="-0.24994659260841701"/>
      </left>
      <right/>
      <top style="medium">
        <color theme="8" tint="-0.24994659260841701"/>
      </top>
      <bottom style="medium">
        <color theme="8" tint="-0.24994659260841701"/>
      </bottom>
      <diagonal/>
    </border>
    <border>
      <left style="thin">
        <color theme="8" tint="-0.24994659260841701"/>
      </left>
      <right style="medium">
        <color theme="8" tint="-0.24994659260841701"/>
      </right>
      <top style="medium">
        <color theme="8" tint="-0.24994659260841701"/>
      </top>
      <bottom style="medium">
        <color theme="8" tint="-0.24994659260841701"/>
      </bottom>
      <diagonal/>
    </border>
  </borders>
  <cellStyleXfs count="1">
    <xf numFmtId="0" fontId="0" fillId="0" borderId="0"/>
  </cellStyleXfs>
  <cellXfs count="83">
    <xf numFmtId="0" fontId="0" fillId="0" borderId="0" xfId="0"/>
    <xf numFmtId="0" fontId="3" fillId="0" borderId="0" xfId="0" applyFont="1"/>
    <xf numFmtId="0" fontId="0" fillId="0" borderId="2" xfId="0" applyBorder="1"/>
    <xf numFmtId="0" fontId="5" fillId="0" borderId="0" xfId="0" applyFont="1"/>
    <xf numFmtId="0" fontId="2" fillId="0" borderId="0" xfId="0" applyFont="1"/>
    <xf numFmtId="0" fontId="4" fillId="0" borderId="0" xfId="0" applyFont="1" applyAlignment="1">
      <alignment horizontal="left" vertical="center" wrapText="1"/>
    </xf>
    <xf numFmtId="0" fontId="0" fillId="0" borderId="20" xfId="0" applyBorder="1"/>
    <xf numFmtId="0" fontId="0" fillId="0" borderId="16" xfId="0" applyBorder="1"/>
    <xf numFmtId="0" fontId="1" fillId="0" borderId="20" xfId="0" applyFont="1" applyBorder="1"/>
    <xf numFmtId="0" fontId="2" fillId="0" borderId="9" xfId="0" applyFont="1" applyBorder="1"/>
    <xf numFmtId="0" fontId="9" fillId="0" borderId="20" xfId="0" applyFont="1" applyBorder="1"/>
    <xf numFmtId="0" fontId="9" fillId="0" borderId="16" xfId="0" applyFont="1" applyBorder="1"/>
    <xf numFmtId="0" fontId="7" fillId="2" borderId="4" xfId="0" applyFont="1" applyFill="1" applyBorder="1"/>
    <xf numFmtId="0" fontId="2" fillId="2" borderId="26" xfId="0" applyFont="1" applyFill="1" applyBorder="1" applyAlignment="1">
      <alignment horizontal="center"/>
    </xf>
    <xf numFmtId="0" fontId="2" fillId="2" borderId="17" xfId="0" applyFont="1" applyFill="1" applyBorder="1" applyAlignment="1">
      <alignment horizontal="center"/>
    </xf>
    <xf numFmtId="0" fontId="2" fillId="2" borderId="8" xfId="0" applyFont="1" applyFill="1" applyBorder="1" applyAlignment="1">
      <alignment horizontal="center"/>
    </xf>
    <xf numFmtId="0" fontId="6" fillId="2" borderId="4" xfId="0" applyFont="1" applyFill="1" applyBorder="1"/>
    <xf numFmtId="0" fontId="0" fillId="2" borderId="17" xfId="0" applyFill="1" applyBorder="1" applyAlignment="1">
      <alignment horizontal="center"/>
    </xf>
    <xf numFmtId="0" fontId="0" fillId="3" borderId="2" xfId="0" applyFill="1" applyBorder="1"/>
    <xf numFmtId="0" fontId="0" fillId="3" borderId="0" xfId="0" applyFill="1"/>
    <xf numFmtId="0" fontId="0" fillId="2" borderId="17" xfId="0" applyFill="1" applyBorder="1"/>
    <xf numFmtId="0" fontId="2" fillId="2" borderId="8" xfId="0" applyFont="1" applyFill="1" applyBorder="1"/>
    <xf numFmtId="0" fontId="0" fillId="2" borderId="26" xfId="0" applyFill="1" applyBorder="1" applyAlignment="1">
      <alignment horizontal="center"/>
    </xf>
    <xf numFmtId="0" fontId="0" fillId="2" borderId="26" xfId="0" applyFill="1" applyBorder="1"/>
    <xf numFmtId="9" fontId="3" fillId="0" borderId="0" xfId="0" applyNumberFormat="1" applyFont="1"/>
    <xf numFmtId="9" fontId="0" fillId="0" borderId="0" xfId="0" applyNumberFormat="1"/>
    <xf numFmtId="0" fontId="0" fillId="0" borderId="5" xfId="0" applyBorder="1"/>
    <xf numFmtId="2" fontId="0" fillId="0" borderId="0" xfId="0" applyNumberFormat="1"/>
    <xf numFmtId="1" fontId="0" fillId="0" borderId="0" xfId="0" applyNumberFormat="1"/>
    <xf numFmtId="0" fontId="2" fillId="2" borderId="18" xfId="0" applyFont="1" applyFill="1" applyBorder="1" applyAlignment="1">
      <alignment horizontal="center" wrapText="1"/>
    </xf>
    <xf numFmtId="0" fontId="0" fillId="2" borderId="18" xfId="0" applyFill="1" applyBorder="1" applyAlignment="1">
      <alignment horizontal="center" wrapText="1"/>
    </xf>
    <xf numFmtId="0" fontId="2" fillId="2" borderId="17" xfId="0" applyFont="1" applyFill="1" applyBorder="1" applyAlignment="1">
      <alignment horizontal="center" wrapText="1"/>
    </xf>
    <xf numFmtId="0" fontId="0" fillId="2" borderId="17" xfId="0" applyFill="1" applyBorder="1" applyAlignment="1">
      <alignment horizontal="center" wrapText="1"/>
    </xf>
    <xf numFmtId="0" fontId="0" fillId="2" borderId="17" xfId="0" applyFill="1" applyBorder="1" applyAlignment="1">
      <alignment wrapText="1"/>
    </xf>
    <xf numFmtId="0" fontId="10" fillId="0" borderId="5" xfId="0" applyFont="1" applyBorder="1"/>
    <xf numFmtId="0" fontId="11" fillId="0" borderId="19" xfId="0" applyFont="1" applyBorder="1" applyAlignment="1">
      <alignment horizontal="left" vertical="center" wrapText="1"/>
    </xf>
    <xf numFmtId="0" fontId="12" fillId="0" borderId="1" xfId="0" applyFont="1" applyBorder="1"/>
    <xf numFmtId="0" fontId="11" fillId="0" borderId="0" xfId="0" applyFont="1" applyAlignment="1">
      <alignment horizontal="left" vertical="center" wrapText="1"/>
    </xf>
    <xf numFmtId="0" fontId="12" fillId="0" borderId="0" xfId="0" applyFont="1"/>
    <xf numFmtId="0" fontId="13" fillId="0" borderId="5" xfId="0" applyFont="1" applyBorder="1"/>
    <xf numFmtId="0" fontId="14" fillId="0" borderId="5" xfId="0" applyFont="1" applyBorder="1"/>
    <xf numFmtId="0" fontId="14" fillId="0" borderId="2" xfId="0" applyFont="1" applyBorder="1"/>
    <xf numFmtId="0" fontId="14" fillId="0" borderId="0" xfId="0" applyFont="1"/>
    <xf numFmtId="0" fontId="14" fillId="3" borderId="2" xfId="0" applyFont="1" applyFill="1" applyBorder="1"/>
    <xf numFmtId="0" fontId="14" fillId="3" borderId="0" xfId="0" applyFont="1" applyFill="1"/>
    <xf numFmtId="0" fontId="15" fillId="0" borderId="15" xfId="0" applyFont="1" applyBorder="1"/>
    <xf numFmtId="0" fontId="14" fillId="0" borderId="12" xfId="0" applyFont="1" applyBorder="1"/>
    <xf numFmtId="0" fontId="14" fillId="0" borderId="13" xfId="0" applyFont="1" applyBorder="1"/>
    <xf numFmtId="0" fontId="13" fillId="0" borderId="2" xfId="0" applyFont="1" applyBorder="1"/>
    <xf numFmtId="0" fontId="13" fillId="0" borderId="21" xfId="0" applyFont="1" applyBorder="1"/>
    <xf numFmtId="0" fontId="13" fillId="0" borderId="0" xfId="0" applyFont="1"/>
    <xf numFmtId="164" fontId="13" fillId="0" borderId="9" xfId="0" applyNumberFormat="1" applyFont="1" applyBorder="1"/>
    <xf numFmtId="0" fontId="13" fillId="3" borderId="2" xfId="0" applyFont="1" applyFill="1" applyBorder="1"/>
    <xf numFmtId="0" fontId="13" fillId="3" borderId="21" xfId="0" applyFont="1" applyFill="1" applyBorder="1"/>
    <xf numFmtId="0" fontId="13" fillId="3" borderId="0" xfId="0" applyFont="1" applyFill="1"/>
    <xf numFmtId="0" fontId="11" fillId="0" borderId="5" xfId="0" applyFont="1" applyBorder="1"/>
    <xf numFmtId="0" fontId="13" fillId="0" borderId="6" xfId="0" applyFont="1" applyBorder="1"/>
    <xf numFmtId="0" fontId="13" fillId="0" borderId="7" xfId="0" applyFont="1" applyBorder="1"/>
    <xf numFmtId="0" fontId="13" fillId="0" borderId="24" xfId="0" applyFont="1" applyBorder="1"/>
    <xf numFmtId="0" fontId="14" fillId="0" borderId="25" xfId="0" applyFont="1" applyBorder="1"/>
    <xf numFmtId="0" fontId="14" fillId="0" borderId="16" xfId="0" applyFont="1" applyBorder="1"/>
    <xf numFmtId="164" fontId="13" fillId="0" borderId="11" xfId="0" applyNumberFormat="1" applyFont="1" applyBorder="1"/>
    <xf numFmtId="0" fontId="14" fillId="0" borderId="21" xfId="0" applyFont="1" applyBorder="1"/>
    <xf numFmtId="0" fontId="14" fillId="3" borderId="21" xfId="0" applyFont="1" applyFill="1" applyBorder="1"/>
    <xf numFmtId="0" fontId="14" fillId="0" borderId="27" xfId="0" applyFont="1" applyBorder="1"/>
    <xf numFmtId="0" fontId="0" fillId="0" borderId="28" xfId="0" applyBorder="1"/>
    <xf numFmtId="0" fontId="0" fillId="0" borderId="29" xfId="0" applyBorder="1"/>
    <xf numFmtId="0" fontId="9" fillId="0" borderId="30" xfId="0" applyFont="1" applyBorder="1"/>
    <xf numFmtId="0" fontId="15" fillId="0" borderId="0" xfId="0" applyFont="1" applyAlignment="1">
      <alignment horizontal="justify" vertical="center"/>
    </xf>
    <xf numFmtId="0" fontId="14" fillId="0" borderId="0" xfId="0" applyFont="1" applyAlignment="1">
      <alignment horizontal="justify" vertical="center"/>
    </xf>
    <xf numFmtId="9" fontId="14" fillId="0" borderId="0" xfId="0" applyNumberFormat="1" applyFont="1"/>
    <xf numFmtId="10" fontId="14" fillId="0" borderId="0" xfId="0" applyNumberFormat="1" applyFont="1"/>
    <xf numFmtId="164" fontId="13" fillId="0" borderId="0" xfId="0" applyNumberFormat="1" applyFont="1"/>
    <xf numFmtId="164" fontId="13" fillId="3" borderId="9" xfId="0" applyNumberFormat="1" applyFont="1" applyFill="1" applyBorder="1"/>
    <xf numFmtId="164" fontId="16" fillId="0" borderId="14" xfId="0" applyNumberFormat="1" applyFont="1" applyBorder="1"/>
    <xf numFmtId="164" fontId="2" fillId="3" borderId="9" xfId="0" applyNumberFormat="1" applyFont="1" applyFill="1" applyBorder="1"/>
    <xf numFmtId="164" fontId="2" fillId="0" borderId="9" xfId="0" applyNumberFormat="1" applyFont="1" applyBorder="1"/>
    <xf numFmtId="0" fontId="13" fillId="3" borderId="22" xfId="0" applyFont="1" applyFill="1" applyBorder="1"/>
    <xf numFmtId="0" fontId="14" fillId="3" borderId="23" xfId="0" applyFont="1" applyFill="1" applyBorder="1"/>
    <xf numFmtId="0" fontId="14" fillId="3" borderId="3" xfId="0" applyFont="1" applyFill="1" applyBorder="1"/>
    <xf numFmtId="164" fontId="13" fillId="3" borderId="10" xfId="0" applyNumberFormat="1" applyFont="1" applyFill="1" applyBorder="1"/>
    <xf numFmtId="16" fontId="14" fillId="0" borderId="0" xfId="0" applyNumberFormat="1" applyFont="1"/>
    <xf numFmtId="2" fontId="14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1:L109"/>
  <sheetViews>
    <sheetView tabSelected="1" zoomScale="125" zoomScaleNormal="175" workbookViewId="0">
      <selection activeCell="G58" sqref="A1:G58"/>
    </sheetView>
  </sheetViews>
  <sheetFormatPr baseColWidth="10" defaultColWidth="8.83203125" defaultRowHeight="15" x14ac:dyDescent="0.2"/>
  <cols>
    <col min="1" max="1" width="2.83203125" customWidth="1"/>
    <col min="2" max="2" width="35" bestFit="1" customWidth="1"/>
    <col min="3" max="3" width="9.33203125" bestFit="1" customWidth="1"/>
    <col min="4" max="4" width="4.1640625" bestFit="1" customWidth="1"/>
    <col min="5" max="5" width="8.83203125" bestFit="1" customWidth="1"/>
    <col min="6" max="6" width="4" bestFit="1" customWidth="1"/>
    <col min="7" max="7" width="9.6640625" style="4" bestFit="1" customWidth="1"/>
    <col min="8" max="8" width="8.33203125" customWidth="1"/>
    <col min="9" max="10" width="5.1640625" bestFit="1" customWidth="1"/>
  </cols>
  <sheetData>
    <row r="1" spans="2:10" ht="19.5" customHeight="1" thickBot="1" x14ac:dyDescent="0.25">
      <c r="B1" s="35" t="s">
        <v>7</v>
      </c>
      <c r="C1" s="36">
        <v>4</v>
      </c>
      <c r="I1" s="1"/>
      <c r="J1" s="1"/>
    </row>
    <row r="2" spans="2:10" ht="17.5" hidden="1" customHeight="1" thickBot="1" x14ac:dyDescent="0.25">
      <c r="B2" s="37"/>
      <c r="C2" s="38"/>
      <c r="I2" s="1">
        <f>(C1/100)*1</f>
        <v>0.04</v>
      </c>
      <c r="J2" s="1">
        <f>C1+I2</f>
        <v>4.04</v>
      </c>
    </row>
    <row r="3" spans="2:10" ht="17.5" customHeight="1" thickBot="1" x14ac:dyDescent="0.25">
      <c r="B3" s="35" t="s">
        <v>29</v>
      </c>
      <c r="C3" s="36">
        <v>2000</v>
      </c>
      <c r="D3" t="s">
        <v>3</v>
      </c>
      <c r="I3" s="1"/>
      <c r="J3" s="1"/>
    </row>
    <row r="4" spans="2:10" ht="19" customHeight="1" thickBot="1" x14ac:dyDescent="0.25">
      <c r="B4" s="37"/>
      <c r="C4" s="38"/>
      <c r="I4" s="1"/>
      <c r="J4" s="1"/>
    </row>
    <row r="5" spans="2:10" ht="19" customHeight="1" thickBot="1" x14ac:dyDescent="0.3">
      <c r="B5" s="12" t="s">
        <v>36</v>
      </c>
      <c r="C5" s="29" t="s">
        <v>6</v>
      </c>
      <c r="D5" s="13"/>
      <c r="E5" s="31" t="s">
        <v>1</v>
      </c>
      <c r="F5" s="14"/>
      <c r="G5" s="15" t="s">
        <v>5</v>
      </c>
      <c r="I5" s="1"/>
      <c r="J5" s="1"/>
    </row>
    <row r="6" spans="2:10" ht="19" customHeight="1" thickTop="1" x14ac:dyDescent="0.2">
      <c r="B6" s="39" t="s">
        <v>14</v>
      </c>
      <c r="C6" s="48">
        <f>C3</f>
        <v>2000</v>
      </c>
      <c r="D6" s="49" t="s">
        <v>3</v>
      </c>
      <c r="E6" s="50">
        <f>2*320</f>
        <v>640</v>
      </c>
      <c r="F6" s="50" t="s">
        <v>3</v>
      </c>
      <c r="G6" s="51">
        <f t="shared" ref="G6:G14" si="0">(E6*$G$16)/C6</f>
        <v>2245.6320000000001</v>
      </c>
      <c r="I6" s="1"/>
      <c r="J6" s="1"/>
    </row>
    <row r="7" spans="2:10" ht="19" customHeight="1" x14ac:dyDescent="0.2">
      <c r="B7" s="39" t="s">
        <v>32</v>
      </c>
      <c r="C7" s="52">
        <v>5000</v>
      </c>
      <c r="D7" s="53" t="s">
        <v>3</v>
      </c>
      <c r="E7" s="54">
        <f>2*10</f>
        <v>20</v>
      </c>
      <c r="F7" s="54" t="s">
        <v>3</v>
      </c>
      <c r="G7" s="73">
        <f t="shared" si="0"/>
        <v>28.070399999999999</v>
      </c>
      <c r="I7" s="1"/>
      <c r="J7" s="1"/>
    </row>
    <row r="8" spans="2:10" ht="19" customHeight="1" x14ac:dyDescent="0.2">
      <c r="B8" s="40" t="s">
        <v>12</v>
      </c>
      <c r="C8" s="48">
        <v>1000</v>
      </c>
      <c r="D8" s="49" t="s">
        <v>3</v>
      </c>
      <c r="E8" s="50">
        <f>2*3</f>
        <v>6</v>
      </c>
      <c r="F8" s="50" t="s">
        <v>3</v>
      </c>
      <c r="G8" s="51">
        <f t="shared" si="0"/>
        <v>42.105599999999995</v>
      </c>
      <c r="I8" s="1"/>
      <c r="J8" s="1"/>
    </row>
    <row r="9" spans="2:10" ht="19" customHeight="1" x14ac:dyDescent="0.2">
      <c r="B9" s="39" t="s">
        <v>25</v>
      </c>
      <c r="C9" s="52">
        <v>1000</v>
      </c>
      <c r="D9" s="53" t="s">
        <v>3</v>
      </c>
      <c r="E9" s="54">
        <f>2*10</f>
        <v>20</v>
      </c>
      <c r="F9" s="54" t="s">
        <v>3</v>
      </c>
      <c r="G9" s="73">
        <f t="shared" si="0"/>
        <v>140.352</v>
      </c>
      <c r="I9" s="1"/>
      <c r="J9" s="1"/>
    </row>
    <row r="10" spans="2:10" ht="19" customHeight="1" x14ac:dyDescent="0.2">
      <c r="B10" s="39" t="s">
        <v>8</v>
      </c>
      <c r="C10" s="48">
        <v>500</v>
      </c>
      <c r="D10" s="49" t="s">
        <v>3</v>
      </c>
      <c r="E10" s="50">
        <f>2*0.1</f>
        <v>0.2</v>
      </c>
      <c r="F10" s="50" t="s">
        <v>3</v>
      </c>
      <c r="G10" s="51">
        <f t="shared" si="0"/>
        <v>2.8070399999999998</v>
      </c>
      <c r="I10" s="1"/>
      <c r="J10" s="1"/>
    </row>
    <row r="11" spans="2:10" ht="19" customHeight="1" x14ac:dyDescent="0.2">
      <c r="B11" s="39" t="s">
        <v>21</v>
      </c>
      <c r="C11" s="52">
        <v>7.5</v>
      </c>
      <c r="D11" s="53" t="s">
        <v>9</v>
      </c>
      <c r="E11" s="54">
        <f>2*0.04</f>
        <v>0.08</v>
      </c>
      <c r="F11" s="54" t="s">
        <v>9</v>
      </c>
      <c r="G11" s="73">
        <f t="shared" si="0"/>
        <v>74.854399999999998</v>
      </c>
      <c r="I11" s="1"/>
      <c r="J11" s="1"/>
    </row>
    <row r="12" spans="2:10" ht="19" customHeight="1" x14ac:dyDescent="0.2">
      <c r="B12" s="39" t="s">
        <v>40</v>
      </c>
      <c r="C12" s="48">
        <v>10</v>
      </c>
      <c r="D12" s="49" t="s">
        <v>9</v>
      </c>
      <c r="E12" s="50">
        <v>0.02</v>
      </c>
      <c r="F12" s="50" t="s">
        <v>9</v>
      </c>
      <c r="G12" s="51">
        <f t="shared" si="0"/>
        <v>14.0352</v>
      </c>
      <c r="I12" s="1"/>
      <c r="J12" s="1"/>
    </row>
    <row r="13" spans="2:10" ht="19" customHeight="1" x14ac:dyDescent="0.2">
      <c r="B13" s="55" t="s">
        <v>24</v>
      </c>
      <c r="C13" s="52">
        <v>50</v>
      </c>
      <c r="D13" s="53" t="s">
        <v>22</v>
      </c>
      <c r="E13" s="54">
        <f>2*1</f>
        <v>2</v>
      </c>
      <c r="F13" s="44" t="s">
        <v>22</v>
      </c>
      <c r="G13" s="73">
        <f t="shared" si="0"/>
        <v>280.70399999999995</v>
      </c>
      <c r="I13" s="1"/>
      <c r="J13" s="1"/>
    </row>
    <row r="14" spans="2:10" ht="19" customHeight="1" x14ac:dyDescent="0.2">
      <c r="B14" s="34" t="s">
        <v>26</v>
      </c>
      <c r="C14" s="48">
        <v>1000</v>
      </c>
      <c r="D14" s="49" t="s">
        <v>3</v>
      </c>
      <c r="E14" s="50">
        <f>2*1</f>
        <v>2</v>
      </c>
      <c r="F14" s="50" t="s">
        <v>3</v>
      </c>
      <c r="G14" s="51">
        <f t="shared" si="0"/>
        <v>14.0352</v>
      </c>
      <c r="I14" s="1"/>
      <c r="J14" s="1"/>
    </row>
    <row r="15" spans="2:10" ht="19" customHeight="1" x14ac:dyDescent="0.2">
      <c r="B15" s="56" t="s">
        <v>15</v>
      </c>
      <c r="C15" s="77"/>
      <c r="D15" s="78"/>
      <c r="E15" s="79"/>
      <c r="F15" s="79"/>
      <c r="G15" s="80">
        <f>G16-SUM(G6:G14)</f>
        <v>4175.0041600000004</v>
      </c>
      <c r="I15" s="1"/>
      <c r="J15" s="1"/>
    </row>
    <row r="16" spans="2:10" ht="19" customHeight="1" thickBot="1" x14ac:dyDescent="0.25">
      <c r="B16" s="57" t="s">
        <v>4</v>
      </c>
      <c r="C16" s="58"/>
      <c r="D16" s="59"/>
      <c r="E16" s="60"/>
      <c r="F16" s="60"/>
      <c r="G16" s="61">
        <f>(G19+G26)*1.2</f>
        <v>7017.5999999999995</v>
      </c>
      <c r="I16" s="1"/>
      <c r="J16" s="1"/>
    </row>
    <row r="17" spans="2:11" ht="19" customHeight="1" thickBot="1" x14ac:dyDescent="0.3">
      <c r="B17" s="5"/>
      <c r="C17" s="3"/>
      <c r="I17" s="1"/>
      <c r="J17" s="1"/>
    </row>
    <row r="18" spans="2:11" ht="35" customHeight="1" thickBot="1" x14ac:dyDescent="0.3">
      <c r="B18" s="12" t="s">
        <v>34</v>
      </c>
      <c r="C18" s="29" t="s">
        <v>6</v>
      </c>
      <c r="D18" s="13"/>
      <c r="E18" s="31" t="s">
        <v>1</v>
      </c>
      <c r="F18" s="14"/>
      <c r="G18" s="15" t="s">
        <v>5</v>
      </c>
      <c r="I18" s="1"/>
      <c r="J18" s="1"/>
    </row>
    <row r="19" spans="2:11" ht="17.5" customHeight="1" thickTop="1" x14ac:dyDescent="0.2">
      <c r="B19" s="39" t="s">
        <v>36</v>
      </c>
      <c r="C19" s="48">
        <v>2</v>
      </c>
      <c r="D19" s="49" t="s">
        <v>22</v>
      </c>
      <c r="E19" s="50">
        <v>1</v>
      </c>
      <c r="F19" s="50" t="s">
        <v>22</v>
      </c>
      <c r="G19" s="51">
        <f>(E19*$G$23)/C19</f>
        <v>2200</v>
      </c>
      <c r="I19" s="1"/>
      <c r="J19" s="1"/>
      <c r="K19" s="28"/>
    </row>
    <row r="20" spans="2:11" ht="17.5" customHeight="1" x14ac:dyDescent="0.2">
      <c r="B20" s="39" t="s">
        <v>17</v>
      </c>
      <c r="C20" s="52">
        <v>10</v>
      </c>
      <c r="D20" s="53" t="s">
        <v>9</v>
      </c>
      <c r="E20" s="54">
        <v>0.05</v>
      </c>
      <c r="F20" s="54" t="s">
        <v>9</v>
      </c>
      <c r="G20" s="73">
        <f>(E20*$G$23)/C20</f>
        <v>22</v>
      </c>
      <c r="I20" s="1"/>
      <c r="J20" s="1"/>
      <c r="K20" s="27"/>
    </row>
    <row r="21" spans="2:11" ht="17.5" customHeight="1" x14ac:dyDescent="0.2">
      <c r="B21" s="39" t="s">
        <v>39</v>
      </c>
      <c r="C21" s="48">
        <v>2</v>
      </c>
      <c r="D21" s="49" t="s">
        <v>9</v>
      </c>
      <c r="E21" s="50">
        <v>2.5000000000000001E-3</v>
      </c>
      <c r="F21" s="50" t="s">
        <v>9</v>
      </c>
      <c r="G21" s="51">
        <f>(E21*$G$23)/C21</f>
        <v>5.5</v>
      </c>
      <c r="I21" s="1"/>
      <c r="J21" s="1"/>
      <c r="K21" s="27"/>
    </row>
    <row r="22" spans="2:11" ht="17.5" customHeight="1" x14ac:dyDescent="0.2">
      <c r="B22" s="56" t="s">
        <v>15</v>
      </c>
      <c r="C22" s="77"/>
      <c r="D22" s="78"/>
      <c r="E22" s="79"/>
      <c r="F22" s="79"/>
      <c r="G22" s="80">
        <f>G23-SUM(G19:G20)</f>
        <v>2178</v>
      </c>
      <c r="I22" s="1"/>
      <c r="J22" s="1"/>
      <c r="K22" s="27"/>
    </row>
    <row r="23" spans="2:11" ht="17.5" customHeight="1" thickBot="1" x14ac:dyDescent="0.25">
      <c r="B23" s="57" t="s">
        <v>4</v>
      </c>
      <c r="C23" s="58"/>
      <c r="D23" s="59"/>
      <c r="E23" s="60"/>
      <c r="F23" s="60"/>
      <c r="G23" s="61">
        <f>1.1*1000*C1</f>
        <v>4400</v>
      </c>
    </row>
    <row r="24" spans="2:11" ht="17.5" customHeight="1" thickBot="1" x14ac:dyDescent="0.25">
      <c r="B24" s="50"/>
      <c r="C24" s="50"/>
      <c r="D24" s="42"/>
      <c r="E24" s="42"/>
      <c r="F24" s="42"/>
      <c r="G24" s="72"/>
    </row>
    <row r="25" spans="2:11" ht="17.5" customHeight="1" thickBot="1" x14ac:dyDescent="0.3">
      <c r="B25" s="12" t="s">
        <v>35</v>
      </c>
      <c r="C25" s="29" t="s">
        <v>6</v>
      </c>
      <c r="D25" s="13"/>
      <c r="E25" s="31" t="s">
        <v>1</v>
      </c>
      <c r="F25" s="14"/>
      <c r="G25" s="15" t="s">
        <v>5</v>
      </c>
    </row>
    <row r="26" spans="2:11" ht="17.5" customHeight="1" thickTop="1" x14ac:dyDescent="0.2">
      <c r="B26" s="39" t="s">
        <v>36</v>
      </c>
      <c r="C26" s="48">
        <v>2</v>
      </c>
      <c r="D26" s="49" t="s">
        <v>22</v>
      </c>
      <c r="E26" s="50">
        <v>1</v>
      </c>
      <c r="F26" s="50" t="s">
        <v>22</v>
      </c>
      <c r="G26" s="51">
        <f>(E26*$G$28)/C26</f>
        <v>3648</v>
      </c>
    </row>
    <row r="27" spans="2:11" ht="17.5" customHeight="1" x14ac:dyDescent="0.2">
      <c r="B27" s="56" t="s">
        <v>15</v>
      </c>
      <c r="C27" s="77"/>
      <c r="D27" s="78"/>
      <c r="E27" s="79"/>
      <c r="F27" s="79"/>
      <c r="G27" s="80">
        <f>G28-SUM(G26:G26)</f>
        <v>3648</v>
      </c>
      <c r="I27" s="1"/>
      <c r="J27" s="1"/>
    </row>
    <row r="28" spans="2:11" ht="17.5" customHeight="1" thickBot="1" x14ac:dyDescent="0.25">
      <c r="B28" s="57" t="s">
        <v>4</v>
      </c>
      <c r="C28" s="58"/>
      <c r="D28" s="59"/>
      <c r="E28" s="60"/>
      <c r="F28" s="60"/>
      <c r="G28" s="61">
        <f>1.2*1520*C1</f>
        <v>7296</v>
      </c>
    </row>
    <row r="29" spans="2:11" ht="17.5" customHeight="1" thickBot="1" x14ac:dyDescent="0.25">
      <c r="B29" s="4"/>
      <c r="C29" s="4"/>
      <c r="I29" s="1"/>
      <c r="J29" s="1"/>
    </row>
    <row r="30" spans="2:11" ht="33" customHeight="1" thickBot="1" x14ac:dyDescent="0.3">
      <c r="B30" s="16" t="s">
        <v>18</v>
      </c>
      <c r="C30" s="30" t="s">
        <v>0</v>
      </c>
      <c r="D30" s="17"/>
      <c r="E30" s="30" t="s">
        <v>1</v>
      </c>
      <c r="F30" s="17"/>
      <c r="G30" s="15" t="s">
        <v>2</v>
      </c>
      <c r="I30" s="1"/>
      <c r="J30" s="1"/>
    </row>
    <row r="31" spans="2:11" ht="17.5" customHeight="1" thickTop="1" x14ac:dyDescent="0.2">
      <c r="B31" s="40" t="s">
        <v>33</v>
      </c>
      <c r="C31" s="41">
        <v>1000</v>
      </c>
      <c r="D31" s="42" t="s">
        <v>3</v>
      </c>
      <c r="E31" s="41">
        <v>5</v>
      </c>
      <c r="F31" s="42" t="s">
        <v>3</v>
      </c>
      <c r="G31" s="51">
        <f>E31*$G$39/C31</f>
        <v>12.48</v>
      </c>
      <c r="I31" s="1"/>
      <c r="J31" s="1"/>
    </row>
    <row r="32" spans="2:11" ht="17.5" customHeight="1" x14ac:dyDescent="0.2">
      <c r="B32" s="40" t="s">
        <v>10</v>
      </c>
      <c r="C32" s="43">
        <v>60</v>
      </c>
      <c r="D32" s="44" t="s">
        <v>9</v>
      </c>
      <c r="E32" s="43">
        <v>50</v>
      </c>
      <c r="F32" s="44" t="s">
        <v>9</v>
      </c>
      <c r="G32" s="73">
        <f t="shared" ref="G32:G37" si="1">E32*$G$39/C32</f>
        <v>2080</v>
      </c>
      <c r="I32" s="1"/>
      <c r="J32" s="1"/>
    </row>
    <row r="33" spans="2:10" ht="17.5" customHeight="1" x14ac:dyDescent="0.2">
      <c r="B33" s="40" t="s">
        <v>12</v>
      </c>
      <c r="C33" s="41">
        <v>1000</v>
      </c>
      <c r="D33" s="42" t="s">
        <v>3</v>
      </c>
      <c r="E33" s="41">
        <v>3</v>
      </c>
      <c r="F33" s="42" t="s">
        <v>3</v>
      </c>
      <c r="G33" s="51">
        <f t="shared" si="1"/>
        <v>7.4880000000000004</v>
      </c>
      <c r="I33" s="1"/>
      <c r="J33" s="1"/>
    </row>
    <row r="34" spans="2:10" ht="17.5" customHeight="1" x14ac:dyDescent="0.2">
      <c r="B34" s="40" t="s">
        <v>27</v>
      </c>
      <c r="C34" s="43">
        <v>1000</v>
      </c>
      <c r="D34" s="44" t="s">
        <v>3</v>
      </c>
      <c r="E34" s="43">
        <v>10</v>
      </c>
      <c r="F34" s="44" t="s">
        <v>3</v>
      </c>
      <c r="G34" s="73">
        <f t="shared" si="1"/>
        <v>24.96</v>
      </c>
      <c r="I34" s="1"/>
      <c r="J34" s="1"/>
    </row>
    <row r="35" spans="2:10" ht="17.5" customHeight="1" x14ac:dyDescent="0.2">
      <c r="B35" s="40" t="s">
        <v>21</v>
      </c>
      <c r="C35" s="41">
        <v>7.5</v>
      </c>
      <c r="D35" s="42" t="s">
        <v>9</v>
      </c>
      <c r="E35" s="41">
        <v>0.04</v>
      </c>
      <c r="F35" s="42" t="s">
        <v>9</v>
      </c>
      <c r="G35" s="51">
        <f t="shared" si="1"/>
        <v>13.312000000000001</v>
      </c>
      <c r="I35" s="1"/>
      <c r="J35" s="1"/>
    </row>
    <row r="36" spans="2:10" ht="17.5" customHeight="1" x14ac:dyDescent="0.2">
      <c r="B36" s="55" t="s">
        <v>24</v>
      </c>
      <c r="C36" s="43">
        <v>50</v>
      </c>
      <c r="D36" s="44" t="s">
        <v>22</v>
      </c>
      <c r="E36" s="43">
        <v>0.2</v>
      </c>
      <c r="F36" s="44" t="s">
        <v>22</v>
      </c>
      <c r="G36" s="73">
        <f t="shared" si="1"/>
        <v>9.9840000000000018</v>
      </c>
      <c r="I36" s="1"/>
      <c r="J36" s="1"/>
    </row>
    <row r="37" spans="2:10" ht="17.5" customHeight="1" x14ac:dyDescent="0.2">
      <c r="B37" s="34" t="s">
        <v>26</v>
      </c>
      <c r="C37" s="41">
        <v>1000</v>
      </c>
      <c r="D37" s="42" t="s">
        <v>3</v>
      </c>
      <c r="E37" s="41">
        <v>1</v>
      </c>
      <c r="F37" s="42" t="s">
        <v>3</v>
      </c>
      <c r="G37" s="51">
        <f t="shared" si="1"/>
        <v>2.496</v>
      </c>
      <c r="I37" s="1"/>
      <c r="J37" s="1"/>
    </row>
    <row r="38" spans="2:10" ht="17.5" customHeight="1" x14ac:dyDescent="0.2">
      <c r="B38" s="40" t="s">
        <v>15</v>
      </c>
      <c r="C38" s="43"/>
      <c r="D38" s="44"/>
      <c r="E38" s="43"/>
      <c r="F38" s="44"/>
      <c r="G38" s="73">
        <f>G39-SUM(G31:G37)</f>
        <v>345.2800000000002</v>
      </c>
      <c r="I38" s="1"/>
      <c r="J38" s="1"/>
    </row>
    <row r="39" spans="2:10" ht="17.5" customHeight="1" thickBot="1" x14ac:dyDescent="0.25">
      <c r="B39" s="45" t="s">
        <v>4</v>
      </c>
      <c r="C39" s="46"/>
      <c r="D39" s="47"/>
      <c r="E39" s="46"/>
      <c r="F39" s="47"/>
      <c r="G39" s="74">
        <f>1.2*520*C1</f>
        <v>2496</v>
      </c>
      <c r="I39" s="1"/>
      <c r="J39" s="1"/>
    </row>
    <row r="40" spans="2:10" ht="17.5" customHeight="1" thickBot="1" x14ac:dyDescent="0.25">
      <c r="B40" s="8"/>
      <c r="C40" s="6"/>
      <c r="D40" s="6"/>
      <c r="E40" s="6"/>
      <c r="F40" s="6"/>
      <c r="G40" s="10"/>
      <c r="I40" s="1"/>
      <c r="J40" s="1"/>
    </row>
    <row r="41" spans="2:10" ht="34" customHeight="1" thickBot="1" x14ac:dyDescent="0.3">
      <c r="B41" s="16" t="s">
        <v>19</v>
      </c>
      <c r="C41" s="30" t="s">
        <v>0</v>
      </c>
      <c r="D41" s="22"/>
      <c r="E41" s="32" t="s">
        <v>1</v>
      </c>
      <c r="F41" s="17"/>
      <c r="G41" s="15" t="s">
        <v>2</v>
      </c>
      <c r="I41" s="1"/>
      <c r="J41" s="1"/>
    </row>
    <row r="42" spans="2:10" ht="17.5" customHeight="1" thickTop="1" x14ac:dyDescent="0.2">
      <c r="B42" s="40" t="s">
        <v>13</v>
      </c>
      <c r="C42" s="41">
        <v>3000</v>
      </c>
      <c r="D42" s="62" t="s">
        <v>3</v>
      </c>
      <c r="E42" s="42">
        <v>150</v>
      </c>
      <c r="F42" s="42" t="s">
        <v>3</v>
      </c>
      <c r="G42" s="51">
        <f>E42*$G$47/C42</f>
        <v>114.57599999999999</v>
      </c>
      <c r="I42" s="1"/>
      <c r="J42" s="1"/>
    </row>
    <row r="43" spans="2:10" ht="17.5" customHeight="1" x14ac:dyDescent="0.2">
      <c r="B43" s="40" t="s">
        <v>12</v>
      </c>
      <c r="C43" s="43">
        <v>1000</v>
      </c>
      <c r="D43" s="63" t="s">
        <v>3</v>
      </c>
      <c r="E43" s="44">
        <v>30</v>
      </c>
      <c r="F43" s="44" t="s">
        <v>3</v>
      </c>
      <c r="G43" s="73">
        <f t="shared" ref="G43:G45" si="2">E43*$G$47/C43</f>
        <v>68.74560000000001</v>
      </c>
      <c r="I43" s="1"/>
      <c r="J43" s="1"/>
    </row>
    <row r="44" spans="2:10" ht="17.5" customHeight="1" x14ac:dyDescent="0.2">
      <c r="B44" s="40" t="s">
        <v>16</v>
      </c>
      <c r="C44" s="41">
        <v>1000</v>
      </c>
      <c r="D44" s="62" t="s">
        <v>3</v>
      </c>
      <c r="E44" s="42">
        <v>60</v>
      </c>
      <c r="F44" s="42" t="s">
        <v>3</v>
      </c>
      <c r="G44" s="51">
        <f t="shared" si="2"/>
        <v>137.49120000000002</v>
      </c>
      <c r="I44" s="1"/>
      <c r="J44" s="1"/>
    </row>
    <row r="45" spans="2:10" ht="17.5" customHeight="1" x14ac:dyDescent="0.2">
      <c r="B45" s="40" t="s">
        <v>14</v>
      </c>
      <c r="C45" s="43">
        <f>C3</f>
        <v>2000</v>
      </c>
      <c r="D45" s="63" t="s">
        <v>3</v>
      </c>
      <c r="E45" s="44">
        <v>250</v>
      </c>
      <c r="F45" s="44" t="s">
        <v>3</v>
      </c>
      <c r="G45" s="73">
        <f t="shared" si="2"/>
        <v>286.44</v>
      </c>
      <c r="I45" s="1"/>
      <c r="J45" s="1"/>
    </row>
    <row r="46" spans="2:10" ht="17.5" customHeight="1" x14ac:dyDescent="0.2">
      <c r="B46" s="40" t="s">
        <v>15</v>
      </c>
      <c r="C46" s="41"/>
      <c r="D46" s="62"/>
      <c r="E46" s="42"/>
      <c r="F46" s="42"/>
      <c r="G46" s="51">
        <f>G47-SUM(G42:G45)</f>
        <v>1684.2672</v>
      </c>
      <c r="I46" s="1"/>
      <c r="J46" s="1"/>
    </row>
    <row r="47" spans="2:10" ht="17.5" customHeight="1" thickBot="1" x14ac:dyDescent="0.25">
      <c r="B47" s="45" t="s">
        <v>4</v>
      </c>
      <c r="C47" s="46"/>
      <c r="D47" s="64"/>
      <c r="E47" s="47"/>
      <c r="F47" s="47"/>
      <c r="G47" s="74">
        <f>G51*1.2</f>
        <v>2291.52</v>
      </c>
      <c r="I47" s="1"/>
      <c r="J47" s="1"/>
    </row>
    <row r="48" spans="2:10" ht="17.5" customHeight="1" thickBot="1" x14ac:dyDescent="0.25">
      <c r="B48" s="8"/>
      <c r="C48" s="7"/>
      <c r="D48" s="7"/>
      <c r="E48" s="7"/>
      <c r="F48" s="7"/>
      <c r="G48" s="11"/>
      <c r="I48" s="1"/>
      <c r="J48" s="1"/>
    </row>
    <row r="49" spans="2:12" ht="33" customHeight="1" thickBot="1" x14ac:dyDescent="0.3">
      <c r="B49" s="16" t="s">
        <v>11</v>
      </c>
      <c r="C49" s="30" t="s">
        <v>0</v>
      </c>
      <c r="D49" s="23"/>
      <c r="E49" s="33" t="s">
        <v>1</v>
      </c>
      <c r="F49" s="20"/>
      <c r="G49" s="21" t="s">
        <v>2</v>
      </c>
      <c r="I49" s="1"/>
      <c r="J49" s="1"/>
    </row>
    <row r="50" spans="2:12" ht="17.5" customHeight="1" thickTop="1" x14ac:dyDescent="0.2">
      <c r="B50" s="40" t="s">
        <v>10</v>
      </c>
      <c r="C50" s="41">
        <v>60</v>
      </c>
      <c r="D50" s="62" t="s">
        <v>9</v>
      </c>
      <c r="E50" s="42">
        <v>29</v>
      </c>
      <c r="F50" s="42" t="s">
        <v>9</v>
      </c>
      <c r="G50" s="51">
        <f>E50*G52/C50</f>
        <v>1786.4</v>
      </c>
      <c r="I50" s="1"/>
      <c r="J50" s="1"/>
    </row>
    <row r="51" spans="2:12" ht="17.5" customHeight="1" x14ac:dyDescent="0.2">
      <c r="B51" s="40" t="s">
        <v>28</v>
      </c>
      <c r="C51" s="43"/>
      <c r="D51" s="63"/>
      <c r="E51" s="44"/>
      <c r="F51" s="44"/>
      <c r="G51" s="73">
        <f>G52-G50</f>
        <v>1909.6</v>
      </c>
      <c r="I51" s="1"/>
      <c r="J51" s="1"/>
    </row>
    <row r="52" spans="2:12" ht="17.5" customHeight="1" thickBot="1" x14ac:dyDescent="0.25">
      <c r="B52" s="45" t="s">
        <v>4</v>
      </c>
      <c r="C52" s="46"/>
      <c r="D52" s="64"/>
      <c r="E52" s="47"/>
      <c r="F52" s="47"/>
      <c r="G52" s="74">
        <f>1.2*770*C1</f>
        <v>3696</v>
      </c>
      <c r="I52" s="1"/>
      <c r="J52" s="1"/>
    </row>
    <row r="53" spans="2:12" ht="17.5" customHeight="1" thickBot="1" x14ac:dyDescent="0.25">
      <c r="I53" s="1"/>
    </row>
    <row r="54" spans="2:12" ht="33" customHeight="1" thickBot="1" x14ac:dyDescent="0.3">
      <c r="B54" s="16" t="s">
        <v>20</v>
      </c>
      <c r="C54" s="30" t="s">
        <v>0</v>
      </c>
      <c r="D54" s="20"/>
      <c r="E54" s="33" t="s">
        <v>1</v>
      </c>
      <c r="F54" s="20"/>
      <c r="G54" s="21" t="s">
        <v>2</v>
      </c>
      <c r="I54" s="1"/>
      <c r="J54" s="1"/>
    </row>
    <row r="55" spans="2:12" ht="17.5" customHeight="1" thickTop="1" x14ac:dyDescent="0.2">
      <c r="B55" s="26" t="s">
        <v>31</v>
      </c>
      <c r="C55" s="2">
        <v>20</v>
      </c>
      <c r="D55" t="s">
        <v>22</v>
      </c>
      <c r="E55">
        <v>1</v>
      </c>
      <c r="F55" t="s">
        <v>22</v>
      </c>
      <c r="G55" s="9">
        <f>E55*$G$58/C55</f>
        <v>22.000000000000004</v>
      </c>
      <c r="I55" s="1"/>
      <c r="J55" s="1"/>
    </row>
    <row r="56" spans="2:12" ht="17.5" customHeight="1" x14ac:dyDescent="0.2">
      <c r="B56" s="26" t="s">
        <v>21</v>
      </c>
      <c r="C56" s="18">
        <v>7.5</v>
      </c>
      <c r="D56" s="19" t="s">
        <v>9</v>
      </c>
      <c r="E56" s="19">
        <v>1</v>
      </c>
      <c r="F56" s="19" t="s">
        <v>9</v>
      </c>
      <c r="G56" s="75">
        <f>E56*$G$58/C56</f>
        <v>58.666666666666671</v>
      </c>
      <c r="I56" s="24"/>
      <c r="J56" s="1"/>
      <c r="L56" s="25"/>
    </row>
    <row r="57" spans="2:12" ht="17.5" customHeight="1" thickBot="1" x14ac:dyDescent="0.25">
      <c r="B57" s="26" t="s">
        <v>15</v>
      </c>
      <c r="C57" s="2"/>
      <c r="G57" s="76">
        <f>G58-SUM(G55:G56)</f>
        <v>359.33333333333337</v>
      </c>
      <c r="I57" s="24"/>
      <c r="J57" s="1"/>
      <c r="L57" s="25"/>
    </row>
    <row r="58" spans="2:12" ht="17.5" customHeight="1" thickBot="1" x14ac:dyDescent="0.25">
      <c r="B58" s="65"/>
      <c r="C58" s="66"/>
      <c r="D58" s="6"/>
      <c r="E58" s="6"/>
      <c r="F58" s="6"/>
      <c r="G58" s="67">
        <f>C1*1.1*100</f>
        <v>440.00000000000006</v>
      </c>
      <c r="I58" s="24"/>
      <c r="J58" s="1"/>
      <c r="L58" s="25"/>
    </row>
    <row r="59" spans="2:12" ht="17.5" customHeight="1" x14ac:dyDescent="0.2"/>
    <row r="60" spans="2:12" ht="17.5" customHeight="1" x14ac:dyDescent="0.2"/>
    <row r="61" spans="2:12" ht="17.5" customHeight="1" x14ac:dyDescent="0.2"/>
    <row r="62" spans="2:12" ht="17.5" customHeight="1" x14ac:dyDescent="0.2"/>
    <row r="63" spans="2:12" ht="17.5" customHeight="1" x14ac:dyDescent="0.2"/>
    <row r="64" spans="2:12" ht="17.5" customHeight="1" x14ac:dyDescent="0.2"/>
    <row r="65" ht="17.5" customHeight="1" x14ac:dyDescent="0.2"/>
    <row r="66" ht="17.5" customHeight="1" x14ac:dyDescent="0.2"/>
    <row r="67" ht="17.5" customHeight="1" x14ac:dyDescent="0.2"/>
    <row r="68" ht="17.5" customHeight="1" x14ac:dyDescent="0.2"/>
    <row r="69" ht="17.5" customHeight="1" x14ac:dyDescent="0.2"/>
    <row r="70" ht="17.5" customHeight="1" x14ac:dyDescent="0.2"/>
    <row r="71" ht="17.5" customHeight="1" x14ac:dyDescent="0.2"/>
    <row r="72" ht="17.5" customHeight="1" x14ac:dyDescent="0.2"/>
    <row r="73" ht="17.5" customHeight="1" x14ac:dyDescent="0.2"/>
    <row r="74" ht="17.5" customHeight="1" x14ac:dyDescent="0.2"/>
    <row r="75" ht="17.5" customHeight="1" x14ac:dyDescent="0.2"/>
    <row r="76" ht="17.5" customHeight="1" x14ac:dyDescent="0.2"/>
    <row r="77" ht="17.5" customHeight="1" x14ac:dyDescent="0.2"/>
    <row r="78" ht="17.5" customHeight="1" x14ac:dyDescent="0.2"/>
    <row r="79" ht="17.5" customHeight="1" x14ac:dyDescent="0.2"/>
    <row r="80" ht="17.5" customHeight="1" x14ac:dyDescent="0.2"/>
    <row r="81" ht="17.5" customHeight="1" x14ac:dyDescent="0.2"/>
    <row r="82" ht="17.5" customHeight="1" x14ac:dyDescent="0.2"/>
    <row r="83" ht="17.5" customHeight="1" x14ac:dyDescent="0.2"/>
    <row r="84" ht="17.5" customHeight="1" x14ac:dyDescent="0.2"/>
    <row r="85" ht="17.5" customHeight="1" x14ac:dyDescent="0.2"/>
    <row r="86" ht="17.5" customHeight="1" x14ac:dyDescent="0.2"/>
    <row r="87" ht="17.5" customHeight="1" x14ac:dyDescent="0.2"/>
    <row r="88" ht="17.5" customHeight="1" x14ac:dyDescent="0.2"/>
    <row r="89" ht="17.5" customHeight="1" x14ac:dyDescent="0.2"/>
    <row r="90" ht="17.5" customHeight="1" x14ac:dyDescent="0.2"/>
    <row r="91" ht="17.5" customHeight="1" x14ac:dyDescent="0.2"/>
    <row r="92" ht="17.5" customHeight="1" x14ac:dyDescent="0.2"/>
    <row r="93" ht="17.5" customHeight="1" x14ac:dyDescent="0.2"/>
    <row r="94" ht="17.5" customHeight="1" x14ac:dyDescent="0.2"/>
    <row r="95" ht="17.5" customHeight="1" x14ac:dyDescent="0.2"/>
    <row r="96" ht="17.5" customHeight="1" x14ac:dyDescent="0.2"/>
    <row r="97" ht="17.5" customHeight="1" x14ac:dyDescent="0.2"/>
    <row r="98" ht="17.5" customHeight="1" x14ac:dyDescent="0.2"/>
    <row r="99" ht="17.5" customHeight="1" x14ac:dyDescent="0.2"/>
    <row r="100" ht="17.5" customHeight="1" x14ac:dyDescent="0.2"/>
    <row r="101" ht="17.5" customHeight="1" x14ac:dyDescent="0.2"/>
    <row r="102" ht="17.5" customHeight="1" x14ac:dyDescent="0.2"/>
    <row r="103" ht="17.5" customHeight="1" x14ac:dyDescent="0.2"/>
    <row r="104" ht="17.5" customHeight="1" x14ac:dyDescent="0.2"/>
    <row r="105" ht="17.5" customHeight="1" x14ac:dyDescent="0.2"/>
    <row r="106" ht="17.5" customHeight="1" x14ac:dyDescent="0.2"/>
    <row r="107" ht="17.5" customHeight="1" x14ac:dyDescent="0.2"/>
    <row r="108" ht="17.5" customHeight="1" x14ac:dyDescent="0.2"/>
    <row r="109" ht="17.5" customHeight="1" x14ac:dyDescent="0.2"/>
  </sheetData>
  <phoneticPr fontId="8" type="noConversion"/>
  <pageMargins left="0.7" right="0.7" top="0.75" bottom="0.75" header="0.3" footer="0.3"/>
  <pageSetup paperSize="9" scale="75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I28"/>
  <sheetViews>
    <sheetView zoomScale="160" zoomScaleNormal="160" workbookViewId="0">
      <selection activeCell="A21" sqref="A21"/>
    </sheetView>
  </sheetViews>
  <sheetFormatPr baseColWidth="10" defaultColWidth="8.83203125" defaultRowHeight="14" x14ac:dyDescent="0.2"/>
  <cols>
    <col min="1" max="1" width="94.6640625" style="42" bestFit="1" customWidth="1"/>
    <col min="2" max="8" width="8.83203125" style="42"/>
    <col min="9" max="9" width="10.6640625" style="42" bestFit="1" customWidth="1"/>
    <col min="10" max="16384" width="8.83203125" style="42"/>
  </cols>
  <sheetData>
    <row r="1" spans="1:1" ht="15" x14ac:dyDescent="0.2">
      <c r="A1" s="68" t="s">
        <v>51</v>
      </c>
    </row>
    <row r="2" spans="1:1" ht="30" x14ac:dyDescent="0.2">
      <c r="A2" s="69" t="s">
        <v>37</v>
      </c>
    </row>
    <row r="3" spans="1:1" ht="15" x14ac:dyDescent="0.2">
      <c r="A3" s="69" t="s">
        <v>30</v>
      </c>
    </row>
    <row r="4" spans="1:1" ht="15" x14ac:dyDescent="0.2">
      <c r="A4" s="69" t="s">
        <v>41</v>
      </c>
    </row>
    <row r="5" spans="1:1" ht="15" x14ac:dyDescent="0.2">
      <c r="A5" s="69" t="s">
        <v>42</v>
      </c>
    </row>
    <row r="6" spans="1:1" x14ac:dyDescent="0.2">
      <c r="A6" s="42" t="s">
        <v>43</v>
      </c>
    </row>
    <row r="7" spans="1:1" x14ac:dyDescent="0.2">
      <c r="A7" s="42" t="s">
        <v>44</v>
      </c>
    </row>
    <row r="8" spans="1:1" x14ac:dyDescent="0.2">
      <c r="A8" s="42" t="s">
        <v>45</v>
      </c>
    </row>
    <row r="9" spans="1:1" ht="15" x14ac:dyDescent="0.2">
      <c r="A9" s="69" t="s">
        <v>46</v>
      </c>
    </row>
    <row r="10" spans="1:1" x14ac:dyDescent="0.2">
      <c r="A10" s="68"/>
    </row>
    <row r="11" spans="1:1" ht="15" x14ac:dyDescent="0.2">
      <c r="A11" s="68" t="s">
        <v>52</v>
      </c>
    </row>
    <row r="12" spans="1:1" ht="15" x14ac:dyDescent="0.2">
      <c r="A12" s="69" t="s">
        <v>47</v>
      </c>
    </row>
    <row r="13" spans="1:1" ht="15" x14ac:dyDescent="0.2">
      <c r="A13" s="69" t="s">
        <v>23</v>
      </c>
    </row>
    <row r="14" spans="1:1" ht="15" x14ac:dyDescent="0.2">
      <c r="A14" s="69" t="s">
        <v>49</v>
      </c>
    </row>
    <row r="15" spans="1:1" ht="15" x14ac:dyDescent="0.2">
      <c r="A15" s="69" t="s">
        <v>50</v>
      </c>
    </row>
    <row r="16" spans="1:1" x14ac:dyDescent="0.2">
      <c r="A16" s="69"/>
    </row>
    <row r="17" spans="1:9" ht="15" customHeight="1" x14ac:dyDescent="0.2">
      <c r="A17" s="68" t="s">
        <v>53</v>
      </c>
    </row>
    <row r="18" spans="1:9" ht="15" x14ac:dyDescent="0.2">
      <c r="A18" s="69" t="s">
        <v>48</v>
      </c>
    </row>
    <row r="19" spans="1:9" ht="15" customHeight="1" x14ac:dyDescent="0.2">
      <c r="A19" s="69" t="s">
        <v>54</v>
      </c>
    </row>
    <row r="20" spans="1:9" ht="15" customHeight="1" x14ac:dyDescent="0.2">
      <c r="A20" s="69" t="s">
        <v>38</v>
      </c>
    </row>
    <row r="21" spans="1:9" ht="15" customHeight="1" x14ac:dyDescent="0.2">
      <c r="C21" s="81"/>
    </row>
    <row r="22" spans="1:9" x14ac:dyDescent="0.2">
      <c r="A22" s="69"/>
      <c r="I22" s="82"/>
    </row>
    <row r="23" spans="1:9" x14ac:dyDescent="0.2">
      <c r="A23" s="69"/>
      <c r="I23" s="82"/>
    </row>
    <row r="24" spans="1:9" x14ac:dyDescent="0.2">
      <c r="B24" s="70"/>
      <c r="I24" s="82"/>
    </row>
    <row r="25" spans="1:9" x14ac:dyDescent="0.2">
      <c r="I25" s="82"/>
    </row>
    <row r="26" spans="1:9" x14ac:dyDescent="0.2">
      <c r="A26" s="69"/>
    </row>
    <row r="27" spans="1:9" x14ac:dyDescent="0.2">
      <c r="B27" s="71"/>
    </row>
    <row r="28" spans="1:9" x14ac:dyDescent="0.2">
      <c r="B28" s="71"/>
    </row>
  </sheetData>
  <pageMargins left="0.7" right="0.7" top="0.75" bottom="0.75" header="0.3" footer="0.3"/>
  <pageSetup paperSize="9" scale="9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2</vt:i4>
      </vt:variant>
    </vt:vector>
  </HeadingPairs>
  <TitlesOfParts>
    <vt:vector size="4" baseType="lpstr">
      <vt:lpstr>Buffers</vt:lpstr>
      <vt:lpstr>Procedure</vt:lpstr>
      <vt:lpstr>Buffers!Print_Area</vt:lpstr>
      <vt:lpstr>Procedure!Print_Area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Sarah Geurs</dc:creator>
  <cp:lastModifiedBy>Koen Theunis</cp:lastModifiedBy>
  <cp:lastPrinted>2024-04-24T09:40:46Z</cp:lastPrinted>
  <dcterms:created xsi:type="dcterms:W3CDTF">2017-03-29T07:36:40Z</dcterms:created>
  <dcterms:modified xsi:type="dcterms:W3CDTF">2025-06-30T09:23:51Z</dcterms:modified>
</cp:coreProperties>
</file>