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leuven-my.sharepoint.com/personal/koen_theunis_kuleuven_be/Documents/LCB/scaling/Inhouse_ATAC_scaling/"/>
    </mc:Choice>
  </mc:AlternateContent>
  <xr:revisionPtr revIDLastSave="121" documentId="13_ncr:1_{F8D7D693-F05E-A249-9FCA-30F72F8E464A}" xr6:coauthVersionLast="47" xr6:coauthVersionMax="47" xr10:uidLastSave="{F385F295-FF50-304C-BE20-BE68D2FC8079}"/>
  <bookViews>
    <workbookView xWindow="760" yWindow="3100" windowWidth="28040" windowHeight="14900" xr2:uid="{177E6B02-06D5-B04A-9A3C-7A93C20D76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3" i="1" l="1"/>
  <c r="H58" i="1"/>
  <c r="B69" i="1"/>
  <c r="E68" i="1" s="1"/>
  <c r="E69" i="1" s="1"/>
  <c r="G5" i="1"/>
  <c r="G6" i="1"/>
  <c r="G7" i="1" l="1"/>
  <c r="G44" i="1" l="1"/>
  <c r="G45" i="1" s="1"/>
  <c r="G38" i="1"/>
  <c r="G33" i="1" s="1"/>
  <c r="G36" i="1" l="1"/>
  <c r="G35" i="1"/>
  <c r="G34" i="1"/>
  <c r="G32" i="1"/>
  <c r="G37" i="1"/>
</calcChain>
</file>

<file path=xl/sharedStrings.xml><?xml version="1.0" encoding="utf-8"?>
<sst xmlns="http://schemas.openxmlformats.org/spreadsheetml/2006/main" count="103" uniqueCount="59">
  <si>
    <t>mM</t>
  </si>
  <si>
    <t>NaCl</t>
  </si>
  <si>
    <t>5min 95°C, ramp (-1°C/s) to 65°C, 5min 65°C, ramp (-1°C/s) to 4°C.</t>
  </si>
  <si>
    <t>1) Prepare oligos</t>
  </si>
  <si>
    <t>Time</t>
  </si>
  <si>
    <t>Hold</t>
  </si>
  <si>
    <t>Temperature (°C)</t>
  </si>
  <si>
    <t>5min</t>
  </si>
  <si>
    <t>ramp (-1°C/s)</t>
  </si>
  <si>
    <t>2) Anneal oligos</t>
  </si>
  <si>
    <t>Stock conc</t>
  </si>
  <si>
    <t>Final conc</t>
  </si>
  <si>
    <t>V (µl)</t>
  </si>
  <si>
    <t>Tris-HCl (pH 7.4)</t>
  </si>
  <si>
    <t>EDTA</t>
  </si>
  <si>
    <t>DTT</t>
  </si>
  <si>
    <t>Glycerol</t>
  </si>
  <si>
    <t>%</t>
  </si>
  <si>
    <t>Water</t>
  </si>
  <si>
    <t>Total Volume</t>
  </si>
  <si>
    <t>3) Prepare Tn5 Dilution buffer (add DTT Fresh)</t>
  </si>
  <si>
    <t>oligo mix</t>
  </si>
  <si>
    <t>Tn5 dil buffer</t>
  </si>
  <si>
    <t>5) Dilute EMBL Tn5</t>
  </si>
  <si>
    <t>Storage</t>
  </si>
  <si>
    <t>EMBL Tn5</t>
  </si>
  <si>
    <t>6) Load Tn5</t>
  </si>
  <si>
    <t>Tn5 load</t>
  </si>
  <si>
    <t>Tris-HCl (pH 8)</t>
  </si>
  <si>
    <t>8) Dilute loaded Tn5 in Tn5 Dil buffer</t>
  </si>
  <si>
    <t>9) Store at -20°C</t>
  </si>
  <si>
    <t>7) Incubate for 45min @ 23°C while 300rpm shaking</t>
  </si>
  <si>
    <t>Tn5dilbuff</t>
  </si>
  <si>
    <t>Oligo anneal buffer B</t>
  </si>
  <si>
    <t>Tn5 (diluted in fresh dilution buffer)</t>
  </si>
  <si>
    <t xml:space="preserve">dissolve oligos in: </t>
  </si>
  <si>
    <t>Oligos are now 50 µM</t>
  </si>
  <si>
    <t>µM</t>
  </si>
  <si>
    <t>40mM Tris pH8, 50mM NaCl</t>
  </si>
  <si>
    <t>Final: 100 µM stock</t>
  </si>
  <si>
    <t>Vol (µL)</t>
  </si>
  <si>
    <t>Conc (ng/µL)</t>
  </si>
  <si>
    <t>Molarity (µM)</t>
  </si>
  <si>
    <t>Adapter loaded Tn5 is now max at 4 µM = 222,22ng/µL functional Tn5</t>
  </si>
  <si>
    <t>Dilute to 62,5 ng/µL for 50 µL reactions</t>
  </si>
  <si>
    <t>Dilute to 25 ng/µL for 15 µL reactions (like 10x Genomics)</t>
  </si>
  <si>
    <t>Loaded Tn5 (222,22 ng/µl)</t>
  </si>
  <si>
    <t>total (25 ng/uL)</t>
  </si>
  <si>
    <t>EMBL Tn5 is now 333,33 ng/µL; 6 µM</t>
  </si>
  <si>
    <t>*24</t>
  </si>
  <si>
    <t>Add 40 µL Tn5 Dilution buffer to EMBL Tn5</t>
  </si>
  <si>
    <t>And mix oligos equimolar for eah barcode</t>
  </si>
  <si>
    <t>4) Dilute oligos to 24 µM</t>
  </si>
  <si>
    <t>Tn5 dilution (100NaCl) buffer</t>
  </si>
  <si>
    <t>A=R1</t>
  </si>
  <si>
    <t>ME'</t>
  </si>
  <si>
    <t>B=R2-barcodedoligo</t>
  </si>
  <si>
    <t>adapter1-24</t>
  </si>
  <si>
    <t>Tn5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</si>
</sst>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double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/>
      <right/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/>
      <diagonal/>
    </border>
    <border>
      <left style="thin">
        <color theme="8" tint="-0.24994659260841701"/>
      </left>
      <right/>
      <top/>
      <bottom/>
      <diagonal/>
    </border>
    <border>
      <left/>
      <right style="thin">
        <color theme="8" tint="-0.24994659260841701"/>
      </right>
      <top/>
      <bottom/>
      <diagonal/>
    </border>
    <border>
      <left style="thin">
        <color theme="8" tint="-0.24994659260841701"/>
      </left>
      <right style="medium">
        <color theme="8" tint="-0.24994659260841701"/>
      </right>
      <top/>
      <bottom/>
      <diagonal/>
    </border>
    <border>
      <left style="medium">
        <color theme="8" tint="-0.24994659260841701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 style="thin">
        <color theme="8" tint="-0.24994659260841701"/>
      </bottom>
      <diagonal/>
    </border>
    <border>
      <left/>
      <right style="thin">
        <color theme="8" tint="-0.24994659260841701"/>
      </right>
      <top/>
      <bottom style="thin">
        <color theme="8" tint="-0.24994659260841701"/>
      </bottom>
      <diagonal/>
    </border>
    <border>
      <left/>
      <right/>
      <top/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 style="medium">
        <color theme="8" tint="-0.24994659260841701"/>
      </bottom>
      <diagonal/>
    </border>
    <border>
      <left/>
      <right style="thin">
        <color theme="8" tint="-0.24994659260841701"/>
      </right>
      <top/>
      <bottom style="medium">
        <color theme="8" tint="-0.24994659260841701"/>
      </bottom>
      <diagonal/>
    </border>
    <border>
      <left/>
      <right/>
      <top/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 style="medium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1" fillId="0" borderId="0" xfId="0" applyFont="1"/>
    <xf numFmtId="20" fontId="0" fillId="0" borderId="0" xfId="0" applyNumberFormat="1"/>
    <xf numFmtId="0" fontId="0" fillId="0" borderId="1" xfId="0" applyBorder="1"/>
    <xf numFmtId="46" fontId="0" fillId="0" borderId="0" xfId="0" applyNumberFormat="1"/>
    <xf numFmtId="0" fontId="2" fillId="2" borderId="4" xfId="0" applyFont="1" applyFill="1" applyBorder="1"/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0" xfId="0" applyFont="1"/>
    <xf numFmtId="164" fontId="3" fillId="0" borderId="12" xfId="0" applyNumberFormat="1" applyFont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4" fillId="3" borderId="0" xfId="0" applyFont="1" applyFill="1"/>
    <xf numFmtId="0" fontId="3" fillId="3" borderId="0" xfId="0" applyFont="1" applyFill="1"/>
    <xf numFmtId="0" fontId="5" fillId="0" borderId="9" xfId="0" applyFont="1" applyBorder="1"/>
    <xf numFmtId="0" fontId="3" fillId="3" borderId="13" xfId="0" applyFont="1" applyFill="1" applyBorder="1"/>
    <xf numFmtId="0" fontId="3" fillId="3" borderId="14" xfId="0" applyFont="1" applyFill="1" applyBorder="1"/>
    <xf numFmtId="0" fontId="0" fillId="3" borderId="15" xfId="0" applyFill="1" applyBorder="1"/>
    <xf numFmtId="0" fontId="0" fillId="3" borderId="16" xfId="0" applyFill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164" fontId="6" fillId="0" borderId="21" xfId="0" applyNumberFormat="1" applyFont="1" applyBorder="1"/>
    <xf numFmtId="0" fontId="7" fillId="0" borderId="17" xfId="0" applyFont="1" applyBorder="1"/>
    <xf numFmtId="164" fontId="7" fillId="0" borderId="21" xfId="0" applyNumberFormat="1" applyFont="1" applyBorder="1"/>
    <xf numFmtId="0" fontId="8" fillId="2" borderId="4" xfId="0" applyFont="1" applyFill="1" applyBorder="1"/>
    <xf numFmtId="0" fontId="9" fillId="0" borderId="0" xfId="0" applyFont="1"/>
    <xf numFmtId="0" fontId="5" fillId="3" borderId="0" xfId="0" applyFont="1" applyFill="1"/>
    <xf numFmtId="0" fontId="0" fillId="0" borderId="0" xfId="0" applyBorder="1"/>
    <xf numFmtId="0" fontId="3" fillId="2" borderId="0" xfId="0" applyFont="1" applyFill="1" applyBorder="1" applyAlignment="1">
      <alignment horizontal="center"/>
    </xf>
    <xf numFmtId="164" fontId="3" fillId="0" borderId="0" xfId="0" applyNumberFormat="1" applyFont="1" applyBorder="1"/>
    <xf numFmtId="0" fontId="0" fillId="0" borderId="0" xfId="0" applyFill="1" applyBorder="1"/>
    <xf numFmtId="0" fontId="8" fillId="0" borderId="0" xfId="0" applyFont="1" applyFill="1" applyBorder="1"/>
    <xf numFmtId="0" fontId="3" fillId="0" borderId="0" xfId="0" applyFont="1" applyFill="1" applyBorder="1"/>
    <xf numFmtId="0" fontId="7" fillId="0" borderId="0" xfId="0" applyFont="1" applyFill="1" applyBorder="1"/>
    <xf numFmtId="0" fontId="5" fillId="0" borderId="0" xfId="0" applyFont="1"/>
    <xf numFmtId="0" fontId="3" fillId="0" borderId="13" xfId="0" applyFont="1" applyFill="1" applyBorder="1"/>
    <xf numFmtId="0" fontId="3" fillId="0" borderId="14" xfId="0" applyFont="1" applyFill="1" applyBorder="1"/>
    <xf numFmtId="0" fontId="0" fillId="0" borderId="15" xfId="0" applyFill="1" applyBorder="1"/>
    <xf numFmtId="0" fontId="0" fillId="0" borderId="16" xfId="0" applyFill="1" applyBorder="1"/>
    <xf numFmtId="164" fontId="3" fillId="0" borderId="12" xfId="0" applyNumberFormat="1" applyFont="1" applyFill="1" applyBorder="1"/>
    <xf numFmtId="164" fontId="3" fillId="3" borderId="12" xfId="0" applyNumberFormat="1" applyFont="1" applyFill="1" applyBorder="1"/>
    <xf numFmtId="164" fontId="3" fillId="0" borderId="10" xfId="0" applyNumberFormat="1" applyFont="1" applyBorder="1"/>
    <xf numFmtId="164" fontId="7" fillId="0" borderId="18" xfId="0" applyNumberFormat="1" applyFont="1" applyBorder="1"/>
    <xf numFmtId="0" fontId="5" fillId="0" borderId="10" xfId="0" applyFont="1" applyBorder="1"/>
    <xf numFmtId="0" fontId="6" fillId="3" borderId="9" xfId="0" applyFont="1" applyFill="1" applyBorder="1"/>
    <xf numFmtId="0" fontId="0" fillId="0" borderId="22" xfId="0" applyBorder="1"/>
    <xf numFmtId="2" fontId="0" fillId="0" borderId="2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77E14-0E4F-4841-AC31-6327724BC72C}">
  <dimension ref="A2:L71"/>
  <sheetViews>
    <sheetView tabSelected="1" workbookViewId="0">
      <selection activeCell="A69" sqref="A69"/>
    </sheetView>
  </sheetViews>
  <sheetFormatPr baseColWidth="10" defaultRowHeight="16" x14ac:dyDescent="0.2"/>
  <cols>
    <col min="1" max="1" width="49" bestFit="1" customWidth="1"/>
    <col min="2" max="2" width="59.5" bestFit="1" customWidth="1"/>
    <col min="3" max="3" width="9.33203125" bestFit="1" customWidth="1"/>
    <col min="4" max="4" width="23" bestFit="1" customWidth="1"/>
    <col min="5" max="5" width="11.5" bestFit="1" customWidth="1"/>
    <col min="6" max="6" width="12.5" bestFit="1" customWidth="1"/>
    <col min="7" max="7" width="6.6640625" bestFit="1" customWidth="1"/>
    <col min="8" max="8" width="4.1640625" bestFit="1" customWidth="1"/>
    <col min="9" max="9" width="8.1640625" bestFit="1" customWidth="1"/>
    <col min="10" max="10" width="2.1640625" bestFit="1" customWidth="1"/>
    <col min="11" max="11" width="23" bestFit="1" customWidth="1"/>
    <col min="12" max="12" width="8.1640625" bestFit="1" customWidth="1"/>
    <col min="14" max="14" width="3.1640625" bestFit="1" customWidth="1"/>
    <col min="15" max="15" width="2.1640625" bestFit="1" customWidth="1"/>
    <col min="21" max="21" width="20.83203125" customWidth="1"/>
  </cols>
  <sheetData>
    <row r="2" spans="1:8" x14ac:dyDescent="0.2">
      <c r="A2" t="s">
        <v>3</v>
      </c>
    </row>
    <row r="3" spans="1:8" ht="17" thickBot="1" x14ac:dyDescent="0.25">
      <c r="A3" s="43"/>
    </row>
    <row r="4" spans="1:8" ht="17" thickBot="1" x14ac:dyDescent="0.25">
      <c r="A4" s="44"/>
      <c r="B4" s="36" t="s">
        <v>33</v>
      </c>
      <c r="C4" s="10" t="s">
        <v>10</v>
      </c>
      <c r="D4" s="11"/>
      <c r="E4" s="12" t="s">
        <v>11</v>
      </c>
      <c r="F4" s="12"/>
      <c r="G4" s="13" t="s">
        <v>12</v>
      </c>
    </row>
    <row r="5" spans="1:8" ht="17" thickTop="1" x14ac:dyDescent="0.2">
      <c r="A5" s="44"/>
      <c r="B5" s="14" t="s">
        <v>28</v>
      </c>
      <c r="C5" s="15">
        <v>1000</v>
      </c>
      <c r="D5" s="16" t="s">
        <v>0</v>
      </c>
      <c r="E5" s="46">
        <v>40</v>
      </c>
      <c r="F5" s="17" t="s">
        <v>0</v>
      </c>
      <c r="G5" s="18">
        <f>(E5*$G$8)/C5</f>
        <v>40</v>
      </c>
    </row>
    <row r="6" spans="1:8" x14ac:dyDescent="0.2">
      <c r="A6" s="45"/>
      <c r="B6" s="19" t="s">
        <v>1</v>
      </c>
      <c r="C6" s="20">
        <v>5000</v>
      </c>
      <c r="D6" s="21" t="s">
        <v>0</v>
      </c>
      <c r="E6" s="38">
        <v>50</v>
      </c>
      <c r="F6" s="23" t="s">
        <v>0</v>
      </c>
      <c r="G6" s="52">
        <f>(E6*$G$8)/C6</f>
        <v>10</v>
      </c>
    </row>
    <row r="7" spans="1:8" x14ac:dyDescent="0.2">
      <c r="A7" s="42"/>
      <c r="B7" s="47" t="s">
        <v>18</v>
      </c>
      <c r="C7" s="48"/>
      <c r="D7" s="49"/>
      <c r="E7" s="50"/>
      <c r="F7" s="50"/>
      <c r="G7" s="51">
        <f>G8-SUM(G5:G6)</f>
        <v>950</v>
      </c>
    </row>
    <row r="8" spans="1:8" ht="17" thickBot="1" x14ac:dyDescent="0.25">
      <c r="B8" s="34" t="s">
        <v>19</v>
      </c>
      <c r="C8" s="30"/>
      <c r="D8" s="31"/>
      <c r="E8" s="32"/>
      <c r="F8" s="32"/>
      <c r="G8" s="35">
        <v>1000</v>
      </c>
    </row>
    <row r="10" spans="1:8" x14ac:dyDescent="0.2">
      <c r="A10" t="s">
        <v>35</v>
      </c>
      <c r="B10" s="37" t="s">
        <v>38</v>
      </c>
      <c r="H10" s="5"/>
    </row>
    <row r="11" spans="1:8" x14ac:dyDescent="0.2">
      <c r="A11" t="s">
        <v>39</v>
      </c>
    </row>
    <row r="12" spans="1:8" x14ac:dyDescent="0.2">
      <c r="A12" t="s">
        <v>51</v>
      </c>
    </row>
    <row r="13" spans="1:8" x14ac:dyDescent="0.2">
      <c r="A13" t="s">
        <v>54</v>
      </c>
      <c r="B13">
        <v>3</v>
      </c>
      <c r="C13">
        <v>100</v>
      </c>
      <c r="D13" t="s">
        <v>37</v>
      </c>
    </row>
    <row r="14" spans="1:8" x14ac:dyDescent="0.2">
      <c r="A14" t="s">
        <v>56</v>
      </c>
      <c r="B14">
        <v>3</v>
      </c>
      <c r="C14">
        <v>100</v>
      </c>
      <c r="D14" t="s">
        <v>37</v>
      </c>
    </row>
    <row r="15" spans="1:8" x14ac:dyDescent="0.2">
      <c r="A15" t="s">
        <v>55</v>
      </c>
      <c r="B15">
        <v>6</v>
      </c>
      <c r="C15">
        <v>100</v>
      </c>
      <c r="D15" t="s">
        <v>37</v>
      </c>
    </row>
    <row r="16" spans="1:8" x14ac:dyDescent="0.2">
      <c r="B16" s="5"/>
    </row>
    <row r="17" spans="1:11" x14ac:dyDescent="0.2">
      <c r="A17" t="s">
        <v>9</v>
      </c>
    </row>
    <row r="18" spans="1:11" x14ac:dyDescent="0.2">
      <c r="B18" t="s">
        <v>2</v>
      </c>
    </row>
    <row r="20" spans="1:11" x14ac:dyDescent="0.2">
      <c r="B20" s="1" t="s">
        <v>6</v>
      </c>
      <c r="C20" s="2" t="s">
        <v>4</v>
      </c>
    </row>
    <row r="21" spans="1:11" x14ac:dyDescent="0.2">
      <c r="B21" s="4">
        <v>95</v>
      </c>
      <c r="C21" s="6" t="s">
        <v>7</v>
      </c>
    </row>
    <row r="22" spans="1:11" x14ac:dyDescent="0.2">
      <c r="B22" s="4" t="s">
        <v>8</v>
      </c>
    </row>
    <row r="23" spans="1:11" x14ac:dyDescent="0.2">
      <c r="B23" s="4">
        <v>65</v>
      </c>
      <c r="C23" s="6" t="s">
        <v>7</v>
      </c>
    </row>
    <row r="24" spans="1:11" x14ac:dyDescent="0.2">
      <c r="B24" s="4" t="s">
        <v>8</v>
      </c>
      <c r="C24" s="6"/>
    </row>
    <row r="25" spans="1:11" x14ac:dyDescent="0.2">
      <c r="B25" s="7">
        <v>4</v>
      </c>
      <c r="C25" s="3" t="s">
        <v>5</v>
      </c>
    </row>
    <row r="26" spans="1:11" x14ac:dyDescent="0.2">
      <c r="B26" s="4"/>
      <c r="C26" s="8"/>
    </row>
    <row r="27" spans="1:11" x14ac:dyDescent="0.2">
      <c r="B27" t="s">
        <v>36</v>
      </c>
    </row>
    <row r="29" spans="1:11" x14ac:dyDescent="0.2">
      <c r="A29" t="s">
        <v>20</v>
      </c>
    </row>
    <row r="30" spans="1:11" ht="17" thickBot="1" x14ac:dyDescent="0.25"/>
    <row r="31" spans="1:11" ht="17" thickBot="1" x14ac:dyDescent="0.25">
      <c r="B31" s="36" t="s">
        <v>53</v>
      </c>
      <c r="C31" s="10" t="s">
        <v>10</v>
      </c>
      <c r="D31" s="11"/>
      <c r="E31" s="12" t="s">
        <v>11</v>
      </c>
      <c r="F31" s="12"/>
      <c r="G31" s="13" t="s">
        <v>12</v>
      </c>
    </row>
    <row r="32" spans="1:11" ht="17" thickTop="1" x14ac:dyDescent="0.2">
      <c r="B32" s="14" t="s">
        <v>13</v>
      </c>
      <c r="C32" s="15">
        <v>1000</v>
      </c>
      <c r="D32" s="16" t="s">
        <v>0</v>
      </c>
      <c r="E32" s="17">
        <v>50</v>
      </c>
      <c r="F32" s="17" t="s">
        <v>0</v>
      </c>
      <c r="G32" s="53">
        <f>(E32*$G$38)/C32</f>
        <v>250</v>
      </c>
      <c r="H32" s="41"/>
      <c r="I32" s="41"/>
      <c r="J32" s="41"/>
      <c r="K32" s="39"/>
    </row>
    <row r="33" spans="1:12" x14ac:dyDescent="0.2">
      <c r="B33" s="19" t="s">
        <v>1</v>
      </c>
      <c r="C33" s="20">
        <v>5000</v>
      </c>
      <c r="D33" s="21" t="s">
        <v>0</v>
      </c>
      <c r="E33" s="38">
        <v>100</v>
      </c>
      <c r="F33" s="23" t="s">
        <v>0</v>
      </c>
      <c r="G33" s="53">
        <f>(E33*$G$38)/C33</f>
        <v>100</v>
      </c>
      <c r="H33" s="41"/>
      <c r="I33" s="41"/>
      <c r="J33" s="41"/>
      <c r="K33" s="39"/>
    </row>
    <row r="34" spans="1:12" x14ac:dyDescent="0.2">
      <c r="B34" s="14" t="s">
        <v>14</v>
      </c>
      <c r="C34" s="55">
        <v>50</v>
      </c>
      <c r="D34" s="16" t="s">
        <v>0</v>
      </c>
      <c r="E34" s="17">
        <v>0.1</v>
      </c>
      <c r="F34" s="17" t="s">
        <v>0</v>
      </c>
      <c r="G34" s="53">
        <f>(E34*$G$38)/C34</f>
        <v>10</v>
      </c>
      <c r="H34" s="41"/>
      <c r="I34" s="41"/>
      <c r="J34" s="41"/>
      <c r="K34" s="39"/>
    </row>
    <row r="35" spans="1:12" x14ac:dyDescent="0.2">
      <c r="B35" s="56" t="s">
        <v>15</v>
      </c>
      <c r="C35" s="20">
        <v>1000</v>
      </c>
      <c r="D35" s="21" t="s">
        <v>0</v>
      </c>
      <c r="E35" s="23">
        <v>1</v>
      </c>
      <c r="F35" s="23" t="s">
        <v>0</v>
      </c>
      <c r="G35" s="53">
        <f>(E35*$G$38)/C35</f>
        <v>5</v>
      </c>
      <c r="H35" s="41"/>
      <c r="I35" s="41"/>
      <c r="J35" s="41"/>
      <c r="K35" s="39"/>
    </row>
    <row r="36" spans="1:12" x14ac:dyDescent="0.2">
      <c r="B36" s="24" t="s">
        <v>16</v>
      </c>
      <c r="C36" s="15">
        <v>100</v>
      </c>
      <c r="D36" s="16" t="s">
        <v>17</v>
      </c>
      <c r="E36" s="17">
        <v>50</v>
      </c>
      <c r="F36" s="17" t="s">
        <v>17</v>
      </c>
      <c r="G36" s="53">
        <f>(E36*$G$38)/C36</f>
        <v>2500</v>
      </c>
      <c r="H36" s="41"/>
      <c r="I36" s="41"/>
      <c r="J36" s="41"/>
      <c r="K36" s="39"/>
    </row>
    <row r="37" spans="1:12" x14ac:dyDescent="0.2">
      <c r="B37" s="25" t="s">
        <v>18</v>
      </c>
      <c r="C37" s="26"/>
      <c r="D37" s="27"/>
      <c r="E37" s="28"/>
      <c r="F37" s="28"/>
      <c r="G37" s="53">
        <f>G38-SUM(G32:G36)</f>
        <v>2135</v>
      </c>
      <c r="H37" s="41"/>
      <c r="I37" s="41"/>
      <c r="J37" s="41"/>
      <c r="K37" s="39"/>
    </row>
    <row r="38" spans="1:12" ht="17" thickBot="1" x14ac:dyDescent="0.25">
      <c r="B38" s="34" t="s">
        <v>19</v>
      </c>
      <c r="C38" s="30"/>
      <c r="D38" s="31"/>
      <c r="E38" s="32"/>
      <c r="F38" s="32"/>
      <c r="G38" s="54">
        <f>5000</f>
        <v>5000</v>
      </c>
      <c r="H38" s="39"/>
      <c r="I38" s="39"/>
      <c r="J38" s="39"/>
      <c r="K38" s="39"/>
    </row>
    <row r="39" spans="1:12" x14ac:dyDescent="0.2">
      <c r="H39" s="39"/>
      <c r="I39" s="39"/>
      <c r="J39" s="39"/>
      <c r="K39" s="39"/>
    </row>
    <row r="41" spans="1:12" x14ac:dyDescent="0.2">
      <c r="A41" t="s">
        <v>52</v>
      </c>
    </row>
    <row r="42" spans="1:12" ht="17" thickBot="1" x14ac:dyDescent="0.25">
      <c r="I42" s="39"/>
      <c r="J42" s="39"/>
      <c r="K42" s="39"/>
      <c r="L42" s="39"/>
    </row>
    <row r="43" spans="1:12" ht="20" thickBot="1" x14ac:dyDescent="0.3">
      <c r="B43" s="9"/>
      <c r="C43" s="10" t="s">
        <v>10</v>
      </c>
      <c r="D43" s="11"/>
      <c r="E43" s="12" t="s">
        <v>11</v>
      </c>
      <c r="F43" s="12"/>
      <c r="G43" s="13" t="s">
        <v>12</v>
      </c>
      <c r="I43" s="39"/>
      <c r="J43" s="39"/>
      <c r="K43" s="39"/>
      <c r="L43" s="39"/>
    </row>
    <row r="44" spans="1:12" ht="17" thickTop="1" x14ac:dyDescent="0.2">
      <c r="B44" s="14" t="s">
        <v>21</v>
      </c>
      <c r="C44" s="15">
        <v>50</v>
      </c>
      <c r="D44" s="16" t="s">
        <v>37</v>
      </c>
      <c r="E44" s="17">
        <v>24</v>
      </c>
      <c r="F44" s="17" t="s">
        <v>0</v>
      </c>
      <c r="G44" s="18">
        <f>(E44*$G$46)/C44</f>
        <v>12</v>
      </c>
      <c r="H44" s="53"/>
      <c r="I44" s="41"/>
      <c r="J44" s="39"/>
      <c r="K44" s="39"/>
      <c r="L44" s="39"/>
    </row>
    <row r="45" spans="1:12" x14ac:dyDescent="0.2">
      <c r="B45" s="19" t="s">
        <v>22</v>
      </c>
      <c r="C45" s="20"/>
      <c r="D45" s="21"/>
      <c r="E45" s="22"/>
      <c r="F45" s="23"/>
      <c r="G45" s="18">
        <f>G46-G44</f>
        <v>13</v>
      </c>
      <c r="H45" s="53"/>
      <c r="I45" s="41"/>
      <c r="J45" s="39"/>
      <c r="K45" s="39"/>
      <c r="L45" s="39"/>
    </row>
    <row r="46" spans="1:12" ht="17" thickBot="1" x14ac:dyDescent="0.25">
      <c r="B46" s="34" t="s">
        <v>19</v>
      </c>
      <c r="C46" s="30"/>
      <c r="D46" s="31"/>
      <c r="E46" s="32"/>
      <c r="F46" s="32"/>
      <c r="G46" s="35">
        <v>25</v>
      </c>
      <c r="I46" s="39"/>
      <c r="J46" s="39"/>
      <c r="K46" s="39"/>
      <c r="L46" s="39"/>
    </row>
    <row r="47" spans="1:12" x14ac:dyDescent="0.2">
      <c r="I47" s="39"/>
      <c r="J47" s="39"/>
      <c r="K47" s="39"/>
      <c r="L47" s="39"/>
    </row>
    <row r="48" spans="1:12" x14ac:dyDescent="0.2">
      <c r="A48" t="s">
        <v>23</v>
      </c>
      <c r="I48" s="39"/>
      <c r="J48" s="39"/>
      <c r="K48" s="39"/>
      <c r="L48" s="39"/>
    </row>
    <row r="49" spans="1:12" x14ac:dyDescent="0.2">
      <c r="B49" t="s">
        <v>24</v>
      </c>
      <c r="C49" t="s">
        <v>40</v>
      </c>
      <c r="D49" t="s">
        <v>41</v>
      </c>
      <c r="E49" t="s">
        <v>42</v>
      </c>
      <c r="I49" s="39"/>
      <c r="J49" s="39"/>
      <c r="K49" s="39"/>
      <c r="L49" s="39"/>
    </row>
    <row r="50" spans="1:12" x14ac:dyDescent="0.2">
      <c r="A50" t="s">
        <v>25</v>
      </c>
      <c r="B50">
        <v>-80</v>
      </c>
      <c r="C50">
        <v>20</v>
      </c>
      <c r="D50">
        <v>1000</v>
      </c>
      <c r="E50">
        <v>18</v>
      </c>
    </row>
    <row r="51" spans="1:12" ht="17" thickBot="1" x14ac:dyDescent="0.25"/>
    <row r="52" spans="1:12" ht="20" thickBot="1" x14ac:dyDescent="0.3">
      <c r="A52" t="s">
        <v>50</v>
      </c>
      <c r="B52" s="9" t="s">
        <v>34</v>
      </c>
      <c r="C52" s="10" t="s">
        <v>10</v>
      </c>
      <c r="D52" s="11"/>
      <c r="E52" s="12" t="s">
        <v>11</v>
      </c>
      <c r="F52" s="12"/>
      <c r="G52" s="13" t="s">
        <v>12</v>
      </c>
    </row>
    <row r="53" spans="1:12" ht="17" thickTop="1" x14ac:dyDescent="0.2">
      <c r="A53" t="s">
        <v>48</v>
      </c>
      <c r="B53" s="14" t="s">
        <v>58</v>
      </c>
      <c r="C53" s="15">
        <v>18</v>
      </c>
      <c r="D53" s="16" t="s">
        <v>37</v>
      </c>
      <c r="E53" s="17">
        <f>G53*C53/G55</f>
        <v>6</v>
      </c>
      <c r="F53" s="17" t="s">
        <v>37</v>
      </c>
      <c r="G53" s="18">
        <v>20</v>
      </c>
    </row>
    <row r="54" spans="1:12" x14ac:dyDescent="0.2">
      <c r="B54" s="19" t="s">
        <v>22</v>
      </c>
      <c r="C54" s="20"/>
      <c r="D54" s="23"/>
      <c r="E54" s="23"/>
      <c r="F54" s="23"/>
      <c r="G54" s="18">
        <v>40</v>
      </c>
    </row>
    <row r="55" spans="1:12" ht="17" thickBot="1" x14ac:dyDescent="0.25">
      <c r="A55" t="s">
        <v>26</v>
      </c>
      <c r="B55" s="29" t="s">
        <v>19</v>
      </c>
      <c r="C55" s="30"/>
      <c r="D55" s="31"/>
      <c r="E55" s="32"/>
      <c r="F55" s="32"/>
      <c r="G55" s="33">
        <v>60</v>
      </c>
    </row>
    <row r="56" spans="1:12" ht="17" thickBot="1" x14ac:dyDescent="0.25"/>
    <row r="57" spans="1:12" ht="20" thickBot="1" x14ac:dyDescent="0.3">
      <c r="B57" s="9" t="s">
        <v>27</v>
      </c>
      <c r="C57" s="10" t="s">
        <v>10</v>
      </c>
      <c r="D57" s="11"/>
      <c r="E57" s="12" t="s">
        <v>11</v>
      </c>
      <c r="F57" s="12"/>
      <c r="G57" s="13" t="s">
        <v>12</v>
      </c>
      <c r="H57" s="40" t="s">
        <v>49</v>
      </c>
    </row>
    <row r="58" spans="1:12" ht="17" thickTop="1" x14ac:dyDescent="0.2">
      <c r="B58" s="14" t="s">
        <v>34</v>
      </c>
      <c r="C58" s="15">
        <v>6</v>
      </c>
      <c r="D58" s="16" t="s">
        <v>37</v>
      </c>
      <c r="E58" s="17">
        <v>5</v>
      </c>
      <c r="F58" s="17" t="s">
        <v>37</v>
      </c>
      <c r="G58" s="18">
        <v>5</v>
      </c>
      <c r="H58">
        <f>G58*24</f>
        <v>120</v>
      </c>
    </row>
    <row r="59" spans="1:12" x14ac:dyDescent="0.2">
      <c r="B59" s="19" t="s">
        <v>57</v>
      </c>
      <c r="C59" s="20">
        <v>24</v>
      </c>
      <c r="D59" s="23" t="s">
        <v>37</v>
      </c>
      <c r="E59" s="23">
        <v>4</v>
      </c>
      <c r="F59" s="23" t="s">
        <v>37</v>
      </c>
      <c r="G59" s="18">
        <v>1</v>
      </c>
    </row>
    <row r="60" spans="1:12" ht="17" thickBot="1" x14ac:dyDescent="0.25">
      <c r="B60" s="29" t="s">
        <v>19</v>
      </c>
      <c r="C60" s="30"/>
      <c r="D60" s="31"/>
      <c r="E60" s="32"/>
      <c r="F60" s="32"/>
      <c r="G60" s="33">
        <v>6</v>
      </c>
    </row>
    <row r="62" spans="1:12" x14ac:dyDescent="0.2">
      <c r="B62" t="s">
        <v>43</v>
      </c>
    </row>
    <row r="64" spans="1:12" x14ac:dyDescent="0.2">
      <c r="A64" t="s">
        <v>31</v>
      </c>
    </row>
    <row r="66" spans="1:5" x14ac:dyDescent="0.2">
      <c r="A66" t="s">
        <v>29</v>
      </c>
    </row>
    <row r="67" spans="1:5" x14ac:dyDescent="0.2">
      <c r="D67" s="57" t="s">
        <v>46</v>
      </c>
      <c r="E67" s="57">
        <v>6</v>
      </c>
    </row>
    <row r="68" spans="1:5" x14ac:dyDescent="0.2">
      <c r="A68" t="s">
        <v>44</v>
      </c>
      <c r="D68" s="57" t="s">
        <v>32</v>
      </c>
      <c r="E68" s="58">
        <f>(E67*$B$69)-E67</f>
        <v>47.332799999999999</v>
      </c>
    </row>
    <row r="69" spans="1:5" x14ac:dyDescent="0.2">
      <c r="A69" t="s">
        <v>45</v>
      </c>
      <c r="B69">
        <f>222.22/25</f>
        <v>8.8887999999999998</v>
      </c>
      <c r="D69" s="57" t="s">
        <v>47</v>
      </c>
      <c r="E69" s="58">
        <f>E67+E68</f>
        <v>53.332799999999999</v>
      </c>
    </row>
    <row r="71" spans="1:5" x14ac:dyDescent="0.2">
      <c r="A71" t="s">
        <v>30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Koen Theunis</cp:lastModifiedBy>
  <cp:lastPrinted>2021-09-21T13:50:13Z</cp:lastPrinted>
  <dcterms:created xsi:type="dcterms:W3CDTF">2021-09-17T11:21:38Z</dcterms:created>
  <dcterms:modified xsi:type="dcterms:W3CDTF">2026-01-10T09:28:44Z</dcterms:modified>
</cp:coreProperties>
</file>