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24"/>
  <workbookPr/>
  <mc:AlternateContent xmlns:mc="http://schemas.openxmlformats.org/markup-compatibility/2006">
    <mc:Choice Requires="x15">
      <x15ac:absPath xmlns:x15ac="http://schemas.microsoft.com/office/spreadsheetml/2010/11/ac" url="/Users/u0086782/Documents/LCB/ASAP/protocols_asap/"/>
    </mc:Choice>
  </mc:AlternateContent>
  <xr:revisionPtr revIDLastSave="0" documentId="13_ncr:1_{77FB2DB8-034D-AE47-BC0B-A1624BFBE592}" xr6:coauthVersionLast="47" xr6:coauthVersionMax="47" xr10:uidLastSave="{00000000-0000-0000-0000-000000000000}"/>
  <bookViews>
    <workbookView xWindow="5980" yWindow="-21020" windowWidth="27120" windowHeight="20560" xr2:uid="{00000000-000D-0000-FFFF-FFFF00000000}"/>
  </bookViews>
  <sheets>
    <sheet name="Procedure" sheetId="2" r:id="rId1"/>
    <sheet name="Buffers" sheetId="1" r:id="rId2"/>
  </sheets>
  <definedNames>
    <definedName name="_xlnm.Print_Area" localSheetId="1">Buffers!$B$1:$G$76</definedName>
    <definedName name="_xlnm.Print_Area" localSheetId="0">Procedure!$A$1:$A$33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59" i="1" l="1"/>
  <c r="G54" i="1"/>
  <c r="G34" i="1"/>
  <c r="G46" i="1"/>
  <c r="G65" i="1" l="1"/>
  <c r="G63" i="1" s="1"/>
  <c r="G23" i="1"/>
  <c r="C52" i="1" l="1"/>
  <c r="C41" i="1"/>
  <c r="C29" i="1"/>
  <c r="C18" i="1"/>
  <c r="G31" i="1"/>
  <c r="G57" i="1" l="1"/>
  <c r="G58" i="1"/>
  <c r="G42" i="1"/>
  <c r="G43" i="1"/>
  <c r="G44" i="1"/>
  <c r="G37" i="1"/>
  <c r="G39" i="1"/>
  <c r="G40" i="1"/>
  <c r="G41" i="1"/>
  <c r="G38" i="1"/>
  <c r="G15" i="1"/>
  <c r="G14" i="1"/>
  <c r="G32" i="1"/>
  <c r="G29" i="1"/>
  <c r="G17" i="1"/>
  <c r="G20" i="1"/>
  <c r="G21" i="1"/>
  <c r="G26" i="1"/>
  <c r="G27" i="1"/>
  <c r="G30" i="1"/>
  <c r="G28" i="1"/>
  <c r="G52" i="1" l="1"/>
  <c r="G45" i="1"/>
  <c r="G50" i="1"/>
  <c r="G51" i="1"/>
  <c r="G49" i="1"/>
  <c r="G33" i="1"/>
  <c r="G8" i="1"/>
  <c r="G7" i="1"/>
  <c r="G6" i="1"/>
  <c r="G53" i="1" l="1"/>
  <c r="G18" i="1"/>
  <c r="G64" i="1"/>
  <c r="G62" i="1" s="1"/>
  <c r="G16" i="1" l="1"/>
  <c r="G19" i="1"/>
  <c r="G22" i="1" l="1"/>
  <c r="I2" i="1"/>
  <c r="J2" i="1" s="1"/>
  <c r="G9" i="1" l="1"/>
  <c r="G10" i="1" s="1"/>
</calcChain>
</file>

<file path=xl/sharedStrings.xml><?xml version="1.0" encoding="utf-8"?>
<sst xmlns="http://schemas.openxmlformats.org/spreadsheetml/2006/main" count="176" uniqueCount="68">
  <si>
    <t xml:space="preserve">Stock conc </t>
  </si>
  <si>
    <t>Final conc</t>
  </si>
  <si>
    <t>V(µl)</t>
  </si>
  <si>
    <t>mM</t>
  </si>
  <si>
    <t>Total Volume</t>
  </si>
  <si>
    <t>V (µl)</t>
  </si>
  <si>
    <t>Stock conc</t>
  </si>
  <si>
    <t>HOW MANY SAMPLES TO PROCESS?</t>
  </si>
  <si>
    <t>CaCl</t>
  </si>
  <si>
    <t>%</t>
  </si>
  <si>
    <t>Optiprep</t>
  </si>
  <si>
    <t>29% Cushion</t>
  </si>
  <si>
    <t>MgCl2</t>
  </si>
  <si>
    <t>KCl</t>
  </si>
  <si>
    <t>Sucrose</t>
  </si>
  <si>
    <t>Water</t>
  </si>
  <si>
    <t>Tris pH 8</t>
  </si>
  <si>
    <t>GM (Gradient Medium)</t>
  </si>
  <si>
    <t>ODM (Optiprep Diluent Medium)</t>
  </si>
  <si>
    <t>Resuspension Buffer</t>
  </si>
  <si>
    <t>PBS</t>
  </si>
  <si>
    <t>BSA</t>
  </si>
  <si>
    <t>X</t>
  </si>
  <si>
    <t>U/uL</t>
  </si>
  <si>
    <t>2. Layer the sample on top of cushion using a P1000, without disturbing the cushion.</t>
  </si>
  <si>
    <t>2X salt-Tris solution</t>
  </si>
  <si>
    <t>NaCl</t>
  </si>
  <si>
    <t>Tris pH 7.5</t>
  </si>
  <si>
    <t>Tris pH7.5</t>
  </si>
  <si>
    <t xml:space="preserve">Tween-20 </t>
  </si>
  <si>
    <t>U/ul</t>
  </si>
  <si>
    <t>Prepare the tween-20 lysis buffer fresh for each preperations</t>
  </si>
  <si>
    <t>Prepare cOmplete protease inhibitor (50X) by dissolving a tablet in 1 ml of water.</t>
  </si>
  <si>
    <t>ODM</t>
  </si>
  <si>
    <t>TW20+ Homogenization buffer</t>
  </si>
  <si>
    <t xml:space="preserve">TW20- Homogenization buffer </t>
  </si>
  <si>
    <t>1. Cut brain piece on dry ice (if large; &gt; 20-50 mg tissue).</t>
  </si>
  <si>
    <t>cOmplete protease inhibitor*</t>
  </si>
  <si>
    <t>M</t>
  </si>
  <si>
    <r>
      <rPr>
        <sz val="11"/>
        <color theme="1"/>
        <rFont val="Verdana"/>
        <family val="2"/>
      </rPr>
      <t>DTT</t>
    </r>
    <r>
      <rPr>
        <sz val="11"/>
        <color theme="1"/>
        <rFont val="Calibri"/>
        <family val="2"/>
      </rPr>
      <t>*</t>
    </r>
  </si>
  <si>
    <t>Concentration of Sucrose?</t>
  </si>
  <si>
    <r>
      <t xml:space="preserve">3. Homogenize tissue with </t>
    </r>
    <r>
      <rPr>
        <b/>
        <sz val="10"/>
        <color theme="1"/>
        <rFont val="Calibri"/>
        <family val="2"/>
        <scheme val="minor"/>
      </rPr>
      <t>10</t>
    </r>
    <r>
      <rPr>
        <sz val="10"/>
        <color theme="1"/>
        <rFont val="Calibri"/>
        <family val="2"/>
        <scheme val="minor"/>
      </rPr>
      <t xml:space="preserve"> gentle strokes with</t>
    </r>
    <r>
      <rPr>
        <b/>
        <sz val="10"/>
        <color theme="1"/>
        <rFont val="Calibri"/>
        <family val="2"/>
        <scheme val="minor"/>
      </rPr>
      <t xml:space="preserve"> pestle A</t>
    </r>
    <r>
      <rPr>
        <sz val="10"/>
        <color theme="1"/>
        <rFont val="Calibri"/>
        <family val="2"/>
        <scheme val="minor"/>
      </rPr>
      <t xml:space="preserve">, and </t>
    </r>
    <r>
      <rPr>
        <b/>
        <sz val="10"/>
        <color theme="1"/>
        <rFont val="Calibri"/>
        <family val="2"/>
        <scheme val="minor"/>
      </rPr>
      <t>10</t>
    </r>
    <r>
      <rPr>
        <sz val="10"/>
        <color theme="1"/>
        <rFont val="Calibri"/>
        <family val="2"/>
        <scheme val="minor"/>
      </rPr>
      <t xml:space="preserve"> gentle strokes with </t>
    </r>
    <r>
      <rPr>
        <b/>
        <sz val="10"/>
        <color theme="1"/>
        <rFont val="Calibri"/>
        <family val="2"/>
        <scheme val="minor"/>
      </rPr>
      <t>pestle B.</t>
    </r>
  </si>
  <si>
    <r>
      <t xml:space="preserve">2. Transfer </t>
    </r>
    <r>
      <rPr>
        <b/>
        <sz val="10"/>
        <color theme="1"/>
        <rFont val="Calibri"/>
        <family val="2"/>
        <scheme val="minor"/>
      </rPr>
      <t>750 uL</t>
    </r>
    <r>
      <rPr>
        <sz val="10"/>
        <color theme="1"/>
        <rFont val="Calibri"/>
        <family val="2"/>
        <scheme val="minor"/>
      </rPr>
      <t xml:space="preserve"> of </t>
    </r>
    <r>
      <rPr>
        <b/>
        <sz val="10"/>
        <color theme="1"/>
        <rFont val="Calibri"/>
        <family val="2"/>
        <scheme val="minor"/>
      </rPr>
      <t>ice-cold TW20+ HBuffer</t>
    </r>
    <r>
      <rPr>
        <sz val="10"/>
        <color theme="1"/>
        <rFont val="Calibri"/>
        <family val="2"/>
        <scheme val="minor"/>
      </rPr>
      <t xml:space="preserve"> and tissue pieces to a  homogenizer and leave it in +HB for </t>
    </r>
    <r>
      <rPr>
        <b/>
        <sz val="10"/>
        <color theme="1"/>
        <rFont val="Calibri"/>
        <family val="2"/>
        <scheme val="minor"/>
      </rPr>
      <t xml:space="preserve">3 min </t>
    </r>
    <r>
      <rPr>
        <sz val="10"/>
        <color theme="1"/>
        <rFont val="Calibri"/>
        <family val="2"/>
        <scheme val="minor"/>
      </rPr>
      <t xml:space="preserve">before starting homogenization. </t>
    </r>
  </si>
  <si>
    <r>
      <t xml:space="preserve">4. Put homogenate through 70 µm cell strainer, wash homogenizer and filter with </t>
    </r>
    <r>
      <rPr>
        <b/>
        <sz val="10"/>
        <color theme="1"/>
        <rFont val="Calibri"/>
        <family val="2"/>
        <scheme val="minor"/>
      </rPr>
      <t>250 uL</t>
    </r>
    <r>
      <rPr>
        <sz val="10"/>
        <color theme="1"/>
        <rFont val="Calibri"/>
        <family val="2"/>
        <scheme val="minor"/>
      </rPr>
      <t xml:space="preserve"> </t>
    </r>
    <r>
      <rPr>
        <b/>
        <sz val="10"/>
        <color theme="1"/>
        <rFont val="Calibri"/>
        <family val="2"/>
        <scheme val="minor"/>
      </rPr>
      <t>TW+HB</t>
    </r>
    <r>
      <rPr>
        <sz val="10"/>
        <color theme="1"/>
        <rFont val="Calibri"/>
        <family val="2"/>
        <scheme val="minor"/>
      </rPr>
      <t xml:space="preserve"> and leave the filterate on ice. </t>
    </r>
    <r>
      <rPr>
        <b/>
        <sz val="10"/>
        <color rgb="FFFF0000"/>
        <rFont val="Calibri (Body)"/>
      </rPr>
      <t>Start the timer for 5 mins</t>
    </r>
  </si>
  <si>
    <t>5. Transfer the filterate to a 2 mL protein low bind eppendorf and centrifuge @ 450-500xg for 5 mins. Discard the supernatant.</t>
  </si>
  <si>
    <t>3. Spin 5min @ 350-450xg followed by resuspension in Resuspension buffer. Optional filter and count.</t>
  </si>
  <si>
    <t>Filter sucrose solution and Protease inhibitor through 0.2um/0.45um filter</t>
  </si>
  <si>
    <t xml:space="preserve">Put the centrifuge for 4°C </t>
  </si>
  <si>
    <t>Prepare the 2X salt-Tris solution and aliquot to 1 ml tube and freeze at -20°C</t>
  </si>
  <si>
    <t>Thaw all the reagents and prepare for the buffer reagents</t>
  </si>
  <si>
    <t>Place the homoogenizer at -80*C at the start of the experiment and place on ice 5 mins before homogenization.</t>
  </si>
  <si>
    <t>RNasin Plus (Promega)*</t>
  </si>
  <si>
    <t>*Add these components just beforeuse</t>
  </si>
  <si>
    <t>Optiprep*</t>
  </si>
  <si>
    <t>A. Preparation</t>
  </si>
  <si>
    <t>B. Homogenization</t>
  </si>
  <si>
    <t>C. Isolation by centrifugation</t>
  </si>
  <si>
    <t>D. Resuspension and counting</t>
  </si>
  <si>
    <r>
      <t xml:space="preserve">6. Resuspend the pellet gently in </t>
    </r>
    <r>
      <rPr>
        <b/>
        <sz val="10"/>
        <color theme="1"/>
        <rFont val="Calibri"/>
        <family val="2"/>
        <scheme val="minor"/>
      </rPr>
      <t>200 uL of of TW20- HB</t>
    </r>
    <r>
      <rPr>
        <sz val="10"/>
        <color theme="1"/>
        <rFont val="Calibri"/>
        <family val="2"/>
        <scheme val="minor"/>
      </rPr>
      <t>, and transfer to 2 mL low-bind tube.</t>
    </r>
  </si>
  <si>
    <r>
      <t>7. Add additional</t>
    </r>
    <r>
      <rPr>
        <b/>
        <sz val="10"/>
        <color theme="1"/>
        <rFont val="Calibri"/>
        <family val="2"/>
        <scheme val="minor"/>
      </rPr>
      <t xml:space="preserve"> TW20- HB</t>
    </r>
    <r>
      <rPr>
        <sz val="10"/>
        <color theme="1"/>
        <rFont val="Calibri"/>
        <family val="2"/>
        <scheme val="minor"/>
      </rPr>
      <t xml:space="preserve"> to reach a final volume of 520 uL.</t>
    </r>
  </si>
  <si>
    <t>8. Add 520 uL of Gradient Medium (Vf = 1040 uL).</t>
  </si>
  <si>
    <t xml:space="preserve">cOmplete protease inhibitor (Roche EDTA free)* </t>
  </si>
  <si>
    <t>1. Layer 770 uL of 29% Cushion in the ultracentrifuge tube.</t>
  </si>
  <si>
    <t>(4. Check tubes weight, adjust weight with HB/GM.)</t>
  </si>
  <si>
    <t>5. Centrifuge at least 3,000 rcf with a swinging bucket rotor, at 4°C for 20 minutes with brake off.</t>
  </si>
  <si>
    <t>6. Remove supernatant, remove the lower supernatant with P200 or less, leaving around 50-100 uL..</t>
  </si>
  <si>
    <t>1. Disrupt nuclei on bottom by pipetting with P200. And bring total volume to a fresh 1.5 mL LoBind tube.</t>
  </si>
  <si>
    <t>2. Add 100 uL of 1X Resuspension buffer to ultracentrifuge tube to retain extra nuclei, and add them to the 1.5 mL tube.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</si>
</sst>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 (Body)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theme="8" tint="-0.24994659260841701"/>
      </left>
      <right/>
      <top/>
      <bottom/>
      <diagonal/>
    </border>
    <border>
      <left/>
      <right/>
      <top/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double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/>
      <bottom/>
      <diagonal/>
    </border>
    <border>
      <left style="medium">
        <color theme="8" tint="-0.24994659260841701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/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/>
      <bottom/>
      <diagonal/>
    </border>
    <border>
      <left style="thin">
        <color theme="8" tint="-0.24994659260841701"/>
      </left>
      <right style="medium">
        <color theme="8" tint="-0.24994659260841701"/>
      </right>
      <top/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/>
      <bottom style="medium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/>
      <bottom style="medium">
        <color theme="8" tint="-0.24994659260841701"/>
      </bottom>
      <diagonal/>
    </border>
    <border>
      <left/>
      <right/>
      <top style="medium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double">
        <color theme="8" tint="-0.2499465926084170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/>
      <bottom/>
      <diagonal/>
    </border>
    <border>
      <left style="thin">
        <color theme="8" tint="-0.24994659260841701"/>
      </left>
      <right/>
      <top/>
      <bottom style="thin">
        <color theme="8" tint="-0.24994659260841701"/>
      </bottom>
      <diagonal/>
    </border>
    <border>
      <left/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theme="8" tint="-0.24994659260841701"/>
      </left>
      <right/>
      <top/>
      <bottom style="medium">
        <color theme="8" tint="-0.24994659260841701"/>
      </bottom>
      <diagonal/>
    </border>
    <border>
      <left/>
      <right style="thin">
        <color theme="8" tint="-0.24994659260841701"/>
      </right>
      <top/>
      <bottom style="medium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double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15" xfId="0" applyFont="1" applyBorder="1"/>
    <xf numFmtId="0" fontId="0" fillId="0" borderId="16" xfId="0" applyBorder="1"/>
    <xf numFmtId="0" fontId="0" fillId="0" borderId="3" xfId="0" applyBorder="1"/>
    <xf numFmtId="0" fontId="2" fillId="0" borderId="20" xfId="0" applyFont="1" applyBorder="1"/>
    <xf numFmtId="0" fontId="0" fillId="0" borderId="23" xfId="0" applyBorder="1"/>
    <xf numFmtId="0" fontId="0" fillId="0" borderId="25" xfId="0" applyBorder="1"/>
    <xf numFmtId="0" fontId="3" fillId="2" borderId="4" xfId="0" applyFont="1" applyFill="1" applyBorder="1"/>
    <xf numFmtId="0" fontId="0" fillId="3" borderId="23" xfId="0" applyFill="1" applyBorder="1"/>
    <xf numFmtId="0" fontId="0" fillId="3" borderId="3" xfId="0" applyFill="1" applyBorder="1"/>
    <xf numFmtId="0" fontId="0" fillId="0" borderId="20" xfId="0" applyBorder="1"/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6" fillId="0" borderId="0" xfId="0" applyFont="1"/>
    <xf numFmtId="0" fontId="8" fillId="0" borderId="19" xfId="0" applyFont="1" applyBorder="1" applyAlignment="1">
      <alignment horizontal="left" vertical="center" wrapText="1"/>
    </xf>
    <xf numFmtId="0" fontId="10" fillId="0" borderId="1" xfId="0" applyFont="1" applyBorder="1"/>
    <xf numFmtId="0" fontId="11" fillId="0" borderId="0" xfId="0" applyFont="1" applyAlignment="1">
      <alignment horizontal="left" vertical="center" wrapText="1"/>
    </xf>
    <xf numFmtId="0" fontId="10" fillId="0" borderId="0" xfId="0" applyFont="1"/>
    <xf numFmtId="0" fontId="3" fillId="0" borderId="19" xfId="0" applyFont="1" applyBorder="1" applyAlignment="1">
      <alignment horizontal="left" vertical="center" wrapText="1"/>
    </xf>
    <xf numFmtId="0" fontId="10" fillId="0" borderId="28" xfId="0" applyFont="1" applyBorder="1"/>
    <xf numFmtId="0" fontId="1" fillId="0" borderId="0" xfId="0" applyFont="1"/>
    <xf numFmtId="0" fontId="0" fillId="2" borderId="18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3" borderId="5" xfId="0" applyFill="1" applyBorder="1"/>
    <xf numFmtId="0" fontId="0" fillId="3" borderId="2" xfId="0" applyFill="1" applyBorder="1"/>
    <xf numFmtId="0" fontId="0" fillId="3" borderId="21" xfId="0" applyFill="1" applyBorder="1"/>
    <xf numFmtId="0" fontId="0" fillId="3" borderId="0" xfId="0" applyFill="1"/>
    <xf numFmtId="164" fontId="0" fillId="0" borderId="9" xfId="0" applyNumberFormat="1" applyBorder="1"/>
    <xf numFmtId="1" fontId="0" fillId="0" borderId="0" xfId="0" applyNumberFormat="1"/>
    <xf numFmtId="0" fontId="0" fillId="0" borderId="5" xfId="0" applyBorder="1"/>
    <xf numFmtId="0" fontId="0" fillId="0" borderId="2" xfId="0" applyBorder="1"/>
    <xf numFmtId="0" fontId="0" fillId="0" borderId="21" xfId="0" applyBorder="1"/>
    <xf numFmtId="2" fontId="0" fillId="0" borderId="0" xfId="0" applyNumberFormat="1"/>
    <xf numFmtId="0" fontId="0" fillId="3" borderId="6" xfId="0" applyFill="1" applyBorder="1"/>
    <xf numFmtId="0" fontId="0" fillId="3" borderId="22" xfId="0" applyFill="1" applyBorder="1"/>
    <xf numFmtId="164" fontId="0" fillId="0" borderId="10" xfId="0" applyNumberFormat="1" applyBorder="1"/>
    <xf numFmtId="0" fontId="0" fillId="0" borderId="7" xfId="0" applyBorder="1"/>
    <xf numFmtId="0" fontId="0" fillId="0" borderId="24" xfId="0" applyBorder="1"/>
    <xf numFmtId="164" fontId="0" fillId="0" borderId="11" xfId="0" applyNumberFormat="1" applyBorder="1"/>
    <xf numFmtId="164" fontId="0" fillId="0" borderId="0" xfId="0" applyNumberFormat="1"/>
    <xf numFmtId="0" fontId="9" fillId="3" borderId="5" xfId="0" applyFont="1" applyFill="1" applyBorder="1"/>
    <xf numFmtId="0" fontId="0" fillId="0" borderId="6" xfId="0" applyBorder="1"/>
    <xf numFmtId="0" fontId="0" fillId="0" borderId="22" xfId="0" applyBorder="1"/>
    <xf numFmtId="164" fontId="2" fillId="0" borderId="11" xfId="0" applyNumberFormat="1" applyFont="1" applyBorder="1"/>
    <xf numFmtId="164" fontId="2" fillId="0" borderId="20" xfId="0" applyNumberFormat="1" applyFont="1" applyBorder="1"/>
    <xf numFmtId="0" fontId="9" fillId="0" borderId="5" xfId="0" applyFont="1" applyBorder="1"/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9" fontId="0" fillId="0" borderId="0" xfId="0" applyNumberFormat="1"/>
    <xf numFmtId="0" fontId="0" fillId="0" borderId="27" xfId="0" applyBorder="1"/>
    <xf numFmtId="0" fontId="2" fillId="0" borderId="16" xfId="0" applyFont="1" applyBorder="1"/>
    <xf numFmtId="0" fontId="0" fillId="2" borderId="18" xfId="0" applyFill="1" applyBorder="1"/>
    <xf numFmtId="0" fontId="0" fillId="2" borderId="26" xfId="0" applyFill="1" applyBorder="1"/>
    <xf numFmtId="0" fontId="0" fillId="2" borderId="17" xfId="0" applyFill="1" applyBorder="1"/>
    <xf numFmtId="0" fontId="0" fillId="2" borderId="8" xfId="0" applyFill="1" applyBorder="1"/>
    <xf numFmtId="0" fontId="0" fillId="2" borderId="18" xfId="0" applyFill="1" applyBorder="1" applyAlignment="1">
      <alignment horizontal="center" wrapText="1"/>
    </xf>
    <xf numFmtId="0" fontId="0" fillId="2" borderId="17" xfId="0" applyFill="1" applyBorder="1" applyAlignment="1">
      <alignment wrapText="1"/>
    </xf>
    <xf numFmtId="0" fontId="0" fillId="0" borderId="9" xfId="0" applyBorder="1"/>
    <xf numFmtId="0" fontId="0" fillId="3" borderId="9" xfId="0" applyFill="1" applyBorder="1"/>
    <xf numFmtId="1" fontId="0" fillId="0" borderId="9" xfId="0" applyNumberFormat="1" applyBorder="1"/>
    <xf numFmtId="1" fontId="2" fillId="0" borderId="14" xfId="0" applyNumberFormat="1" applyFont="1" applyBorder="1"/>
    <xf numFmtId="0" fontId="0" fillId="3" borderId="5" xfId="0" applyFont="1" applyFill="1" applyBorder="1"/>
    <xf numFmtId="0" fontId="0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33"/>
  <sheetViews>
    <sheetView tabSelected="1" zoomScale="125" workbookViewId="0">
      <selection activeCell="A30" sqref="A30"/>
    </sheetView>
  </sheetViews>
  <sheetFormatPr baseColWidth="10" defaultColWidth="8.83203125" defaultRowHeight="15" x14ac:dyDescent="0.2"/>
  <cols>
    <col min="1" max="1" width="93.1640625" style="13" customWidth="1"/>
  </cols>
  <sheetData>
    <row r="1" spans="1:1" x14ac:dyDescent="0.2">
      <c r="A1" s="11" t="s">
        <v>54</v>
      </c>
    </row>
    <row r="2" spans="1:1" x14ac:dyDescent="0.2">
      <c r="A2" t="s">
        <v>48</v>
      </c>
    </row>
    <row r="3" spans="1:1" x14ac:dyDescent="0.2">
      <c r="A3" t="s">
        <v>47</v>
      </c>
    </row>
    <row r="4" spans="1:1" x14ac:dyDescent="0.2">
      <c r="A4" t="s">
        <v>31</v>
      </c>
    </row>
    <row r="5" spans="1:1" x14ac:dyDescent="0.2">
      <c r="A5" t="s">
        <v>32</v>
      </c>
    </row>
    <row r="6" spans="1:1" x14ac:dyDescent="0.2">
      <c r="A6" t="s">
        <v>46</v>
      </c>
    </row>
    <row r="8" spans="1:1" x14ac:dyDescent="0.2">
      <c r="A8" s="13" t="s">
        <v>49</v>
      </c>
    </row>
    <row r="9" spans="1:1" x14ac:dyDescent="0.2">
      <c r="A9" s="13" t="s">
        <v>50</v>
      </c>
    </row>
    <row r="10" spans="1:1" x14ac:dyDescent="0.2">
      <c r="A10" s="11"/>
    </row>
    <row r="11" spans="1:1" x14ac:dyDescent="0.2">
      <c r="A11" s="11" t="s">
        <v>55</v>
      </c>
    </row>
    <row r="12" spans="1:1" x14ac:dyDescent="0.2">
      <c r="A12" s="12" t="s">
        <v>36</v>
      </c>
    </row>
    <row r="13" spans="1:1" ht="30" x14ac:dyDescent="0.2">
      <c r="A13" s="12" t="s">
        <v>42</v>
      </c>
    </row>
    <row r="14" spans="1:1" x14ac:dyDescent="0.2">
      <c r="A14" s="12" t="s">
        <v>41</v>
      </c>
    </row>
    <row r="15" spans="1:1" ht="30" x14ac:dyDescent="0.2">
      <c r="A15" s="12" t="s">
        <v>43</v>
      </c>
    </row>
    <row r="16" spans="1:1" ht="30" x14ac:dyDescent="0.2">
      <c r="A16" s="12" t="s">
        <v>44</v>
      </c>
    </row>
    <row r="17" spans="1:1" x14ac:dyDescent="0.2">
      <c r="A17" s="12" t="s">
        <v>58</v>
      </c>
    </row>
    <row r="18" spans="1:1" x14ac:dyDescent="0.2">
      <c r="A18" s="12" t="s">
        <v>59</v>
      </c>
    </row>
    <row r="19" spans="1:1" x14ac:dyDescent="0.2">
      <c r="A19" s="12" t="s">
        <v>60</v>
      </c>
    </row>
    <row r="20" spans="1:1" x14ac:dyDescent="0.2">
      <c r="A20" s="12"/>
    </row>
    <row r="21" spans="1:1" x14ac:dyDescent="0.2">
      <c r="A21" s="11" t="s">
        <v>56</v>
      </c>
    </row>
    <row r="22" spans="1:1" x14ac:dyDescent="0.2">
      <c r="A22" s="12" t="s">
        <v>62</v>
      </c>
    </row>
    <row r="23" spans="1:1" x14ac:dyDescent="0.2">
      <c r="A23" s="12" t="s">
        <v>24</v>
      </c>
    </row>
    <row r="24" spans="1:1" x14ac:dyDescent="0.2">
      <c r="A24" s="12" t="s">
        <v>63</v>
      </c>
    </row>
    <row r="25" spans="1:1" x14ac:dyDescent="0.2">
      <c r="A25" s="12" t="s">
        <v>64</v>
      </c>
    </row>
    <row r="26" spans="1:1" x14ac:dyDescent="0.2">
      <c r="A26" s="12" t="s">
        <v>65</v>
      </c>
    </row>
    <row r="27" spans="1:1" x14ac:dyDescent="0.2">
      <c r="A27" s="12"/>
    </row>
    <row r="28" spans="1:1" x14ac:dyDescent="0.2">
      <c r="A28" s="11" t="s">
        <v>57</v>
      </c>
    </row>
    <row r="29" spans="1:1" x14ac:dyDescent="0.2">
      <c r="A29" s="12" t="s">
        <v>66</v>
      </c>
    </row>
    <row r="30" spans="1:1" ht="23" customHeight="1" x14ac:dyDescent="0.2">
      <c r="A30" s="12" t="s">
        <v>67</v>
      </c>
    </row>
    <row r="31" spans="1:1" x14ac:dyDescent="0.2">
      <c r="A31" s="12" t="s">
        <v>45</v>
      </c>
    </row>
    <row r="32" spans="1:1" x14ac:dyDescent="0.2">
      <c r="A32" s="12"/>
    </row>
    <row r="33" spans="1:1" x14ac:dyDescent="0.2">
      <c r="A33" s="12"/>
    </row>
  </sheetData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85"/>
  <sheetViews>
    <sheetView topLeftCell="A13" zoomScale="108" workbookViewId="0">
      <selection activeCell="M23" sqref="M23"/>
    </sheetView>
  </sheetViews>
  <sheetFormatPr baseColWidth="10" defaultColWidth="8.83203125" defaultRowHeight="15" x14ac:dyDescent="0.2"/>
  <cols>
    <col min="1" max="1" width="4.1640625" customWidth="1"/>
    <col min="2" max="2" width="39.5" bestFit="1" customWidth="1"/>
    <col min="3" max="3" width="11.1640625" customWidth="1"/>
    <col min="4" max="4" width="5.5" customWidth="1"/>
    <col min="5" max="5" width="10.33203125" customWidth="1"/>
    <col min="6" max="6" width="5.5" customWidth="1"/>
    <col min="7" max="7" width="9.83203125" customWidth="1"/>
    <col min="10" max="10" width="10.5" bestFit="1" customWidth="1"/>
  </cols>
  <sheetData>
    <row r="1" spans="2:11" ht="19.5" customHeight="1" thickBot="1" x14ac:dyDescent="0.3">
      <c r="B1" s="14" t="s">
        <v>7</v>
      </c>
      <c r="C1" s="15">
        <v>2</v>
      </c>
    </row>
    <row r="2" spans="2:11" ht="17.5" hidden="1" customHeight="1" thickBot="1" x14ac:dyDescent="0.3">
      <c r="B2" s="16"/>
      <c r="C2" s="17"/>
      <c r="I2">
        <f>(C1/100)*1</f>
        <v>0.02</v>
      </c>
      <c r="J2">
        <f>C1+I2</f>
        <v>2.02</v>
      </c>
    </row>
    <row r="3" spans="2:11" ht="17.5" customHeight="1" thickBot="1" x14ac:dyDescent="0.3">
      <c r="B3" s="18" t="s">
        <v>40</v>
      </c>
      <c r="C3" s="19">
        <v>2</v>
      </c>
      <c r="D3" s="20" t="s">
        <v>38</v>
      </c>
    </row>
    <row r="4" spans="2:11" ht="17.5" customHeight="1" thickBot="1" x14ac:dyDescent="0.3">
      <c r="B4" s="16"/>
      <c r="C4" s="17"/>
    </row>
    <row r="5" spans="2:11" ht="17.5" customHeight="1" thickBot="1" x14ac:dyDescent="0.3">
      <c r="B5" s="7" t="s">
        <v>25</v>
      </c>
      <c r="C5" s="21" t="s">
        <v>6</v>
      </c>
      <c r="D5" s="22"/>
      <c r="E5" s="23" t="s">
        <v>1</v>
      </c>
      <c r="F5" s="23"/>
      <c r="G5" s="24" t="s">
        <v>5</v>
      </c>
    </row>
    <row r="6" spans="2:11" ht="17.5" customHeight="1" thickTop="1" x14ac:dyDescent="0.2">
      <c r="B6" s="25" t="s">
        <v>26</v>
      </c>
      <c r="C6" s="26">
        <v>5000</v>
      </c>
      <c r="D6" s="27" t="s">
        <v>3</v>
      </c>
      <c r="E6" s="28">
        <v>292</v>
      </c>
      <c r="F6" s="28" t="s">
        <v>3</v>
      </c>
      <c r="G6" s="29">
        <f>(E6*$G$11)/C6</f>
        <v>1168</v>
      </c>
      <c r="K6" s="30"/>
    </row>
    <row r="7" spans="2:11" ht="17.5" customHeight="1" x14ac:dyDescent="0.2">
      <c r="B7" s="31" t="s">
        <v>28</v>
      </c>
      <c r="C7" s="32">
        <v>1000</v>
      </c>
      <c r="D7" s="33" t="s">
        <v>3</v>
      </c>
      <c r="E7">
        <v>20</v>
      </c>
      <c r="F7" t="s">
        <v>3</v>
      </c>
      <c r="G7" s="29">
        <f>(E7*$G$11)/C7</f>
        <v>400</v>
      </c>
      <c r="K7" s="30"/>
    </row>
    <row r="8" spans="2:11" ht="17.5" customHeight="1" x14ac:dyDescent="0.2">
      <c r="B8" s="25" t="s">
        <v>8</v>
      </c>
      <c r="C8" s="26">
        <v>1000</v>
      </c>
      <c r="D8" s="27" t="s">
        <v>3</v>
      </c>
      <c r="E8" s="28">
        <v>2</v>
      </c>
      <c r="F8" s="28" t="s">
        <v>3</v>
      </c>
      <c r="G8" s="29">
        <f>(E8*$G$11)/C8</f>
        <v>40</v>
      </c>
      <c r="K8" s="30"/>
    </row>
    <row r="9" spans="2:11" ht="17.5" customHeight="1" x14ac:dyDescent="0.2">
      <c r="B9" s="31" t="s">
        <v>12</v>
      </c>
      <c r="C9" s="32">
        <v>1000</v>
      </c>
      <c r="D9" s="33" t="s">
        <v>3</v>
      </c>
      <c r="E9">
        <v>42</v>
      </c>
      <c r="F9" t="s">
        <v>3</v>
      </c>
      <c r="G9" s="29">
        <f>(E9*$G$11)/C9</f>
        <v>840</v>
      </c>
      <c r="K9" s="34"/>
    </row>
    <row r="10" spans="2:11" ht="17.5" customHeight="1" x14ac:dyDescent="0.2">
      <c r="B10" s="35" t="s">
        <v>15</v>
      </c>
      <c r="C10" s="36"/>
      <c r="D10" s="8"/>
      <c r="E10" s="9"/>
      <c r="F10" s="9"/>
      <c r="G10" s="37">
        <f>G11-SUM(G6:G9)</f>
        <v>17552</v>
      </c>
      <c r="K10" s="34"/>
    </row>
    <row r="11" spans="2:11" ht="17.5" customHeight="1" thickBot="1" x14ac:dyDescent="0.25">
      <c r="B11" s="38" t="s">
        <v>4</v>
      </c>
      <c r="C11" s="39"/>
      <c r="D11" s="6"/>
      <c r="E11" s="2"/>
      <c r="F11" s="2"/>
      <c r="G11" s="40">
        <v>20000</v>
      </c>
    </row>
    <row r="12" spans="2:11" ht="17.5" customHeight="1" thickBot="1" x14ac:dyDescent="0.25">
      <c r="G12" s="41"/>
    </row>
    <row r="13" spans="2:11" ht="22" customHeight="1" thickBot="1" x14ac:dyDescent="0.3">
      <c r="B13" s="7" t="s">
        <v>34</v>
      </c>
      <c r="C13" s="21" t="s">
        <v>6</v>
      </c>
      <c r="D13" s="22"/>
      <c r="E13" s="23" t="s">
        <v>1</v>
      </c>
      <c r="F13" s="23"/>
      <c r="G13" s="24" t="s">
        <v>5</v>
      </c>
    </row>
    <row r="14" spans="2:11" ht="17.5" customHeight="1" thickTop="1" x14ac:dyDescent="0.2">
      <c r="B14" s="31" t="s">
        <v>25</v>
      </c>
      <c r="C14" s="32">
        <v>2</v>
      </c>
      <c r="D14" s="33" t="s">
        <v>22</v>
      </c>
      <c r="E14">
        <v>1</v>
      </c>
      <c r="F14" t="s">
        <v>22</v>
      </c>
      <c r="G14" s="29">
        <f>(E14*$G$23)/C14</f>
        <v>1100</v>
      </c>
    </row>
    <row r="15" spans="2:11" ht="17.5" customHeight="1" x14ac:dyDescent="0.2">
      <c r="B15" s="25" t="s">
        <v>29</v>
      </c>
      <c r="C15" s="26">
        <v>10</v>
      </c>
      <c r="D15" s="27" t="s">
        <v>9</v>
      </c>
      <c r="E15" s="28">
        <v>0.03</v>
      </c>
      <c r="F15" s="28" t="s">
        <v>9</v>
      </c>
      <c r="G15" s="29">
        <f t="shared" ref="G15:G21" si="0">(E15*$G$23)/C15</f>
        <v>6.6</v>
      </c>
    </row>
    <row r="16" spans="2:11" ht="17.5" customHeight="1" x14ac:dyDescent="0.2">
      <c r="B16" s="65" t="s">
        <v>21</v>
      </c>
      <c r="C16" s="32">
        <v>7.5</v>
      </c>
      <c r="D16" s="33" t="s">
        <v>9</v>
      </c>
      <c r="E16">
        <v>0.01</v>
      </c>
      <c r="F16" t="s">
        <v>9</v>
      </c>
      <c r="G16" s="29">
        <f t="shared" si="0"/>
        <v>2.9333333333333331</v>
      </c>
    </row>
    <row r="17" spans="2:7" ht="17.5" customHeight="1" x14ac:dyDescent="0.2">
      <c r="B17" s="25" t="s">
        <v>13</v>
      </c>
      <c r="C17" s="26">
        <v>3000</v>
      </c>
      <c r="D17" s="27" t="s">
        <v>3</v>
      </c>
      <c r="E17" s="28">
        <v>25</v>
      </c>
      <c r="F17" s="28" t="s">
        <v>3</v>
      </c>
      <c r="G17" s="29">
        <f t="shared" si="0"/>
        <v>18.333333333333332</v>
      </c>
    </row>
    <row r="18" spans="2:7" ht="17.5" customHeight="1" x14ac:dyDescent="0.2">
      <c r="B18" s="65" t="s">
        <v>14</v>
      </c>
      <c r="C18" s="32">
        <f>C3*1000</f>
        <v>2000</v>
      </c>
      <c r="D18" s="33" t="s">
        <v>3</v>
      </c>
      <c r="E18">
        <v>250</v>
      </c>
      <c r="F18" t="s">
        <v>3</v>
      </c>
      <c r="G18" s="29">
        <f t="shared" si="0"/>
        <v>275</v>
      </c>
    </row>
    <row r="19" spans="2:7" ht="17.5" customHeight="1" x14ac:dyDescent="0.2">
      <c r="B19" s="42" t="s">
        <v>39</v>
      </c>
      <c r="C19" s="26">
        <v>1000</v>
      </c>
      <c r="D19" s="27" t="s">
        <v>3</v>
      </c>
      <c r="E19" s="28">
        <v>1</v>
      </c>
      <c r="F19" s="28" t="s">
        <v>3</v>
      </c>
      <c r="G19" s="29">
        <f t="shared" si="0"/>
        <v>2.2000000000000002</v>
      </c>
    </row>
    <row r="20" spans="2:7" ht="17.5" customHeight="1" x14ac:dyDescent="0.2">
      <c r="B20" s="31" t="s">
        <v>61</v>
      </c>
      <c r="C20" s="32">
        <v>50</v>
      </c>
      <c r="D20" s="33" t="s">
        <v>22</v>
      </c>
      <c r="E20">
        <v>0.5</v>
      </c>
      <c r="F20" t="s">
        <v>22</v>
      </c>
      <c r="G20" s="29">
        <f t="shared" si="0"/>
        <v>22</v>
      </c>
    </row>
    <row r="21" spans="2:7" ht="17.5" customHeight="1" x14ac:dyDescent="0.2">
      <c r="B21" s="25" t="s">
        <v>51</v>
      </c>
      <c r="C21" s="26">
        <v>40</v>
      </c>
      <c r="D21" s="27" t="s">
        <v>30</v>
      </c>
      <c r="E21" s="28">
        <v>0.5</v>
      </c>
      <c r="F21" s="28" t="s">
        <v>30</v>
      </c>
      <c r="G21" s="29">
        <f t="shared" si="0"/>
        <v>27.5</v>
      </c>
    </row>
    <row r="22" spans="2:7" ht="17.5" customHeight="1" x14ac:dyDescent="0.2">
      <c r="B22" s="43" t="s">
        <v>15</v>
      </c>
      <c r="C22" s="44"/>
      <c r="D22" s="5"/>
      <c r="E22" s="3"/>
      <c r="F22" s="3"/>
      <c r="G22" s="37">
        <f>G23-SUM(G14:G21)</f>
        <v>745.43333333333339</v>
      </c>
    </row>
    <row r="23" spans="2:7" ht="17.5" customHeight="1" thickBot="1" x14ac:dyDescent="0.25">
      <c r="B23" s="38" t="s">
        <v>4</v>
      </c>
      <c r="C23" s="39"/>
      <c r="D23" s="6"/>
      <c r="E23" s="2"/>
      <c r="F23" s="2"/>
      <c r="G23" s="45">
        <f>1000*1.1*C1</f>
        <v>2200</v>
      </c>
    </row>
    <row r="24" spans="2:7" ht="17.5" customHeight="1" thickBot="1" x14ac:dyDescent="0.25">
      <c r="B24" s="10"/>
      <c r="C24" s="10"/>
      <c r="D24" s="10"/>
      <c r="E24" s="10"/>
      <c r="F24" s="10"/>
      <c r="G24" s="46"/>
    </row>
    <row r="25" spans="2:7" ht="21" customHeight="1" thickBot="1" x14ac:dyDescent="0.3">
      <c r="B25" s="7" t="s">
        <v>35</v>
      </c>
      <c r="C25" s="21" t="s">
        <v>6</v>
      </c>
      <c r="D25" s="22"/>
      <c r="E25" s="23" t="s">
        <v>1</v>
      </c>
      <c r="F25" s="23"/>
      <c r="G25" s="24" t="s">
        <v>5</v>
      </c>
    </row>
    <row r="26" spans="2:7" ht="17.5" customHeight="1" thickTop="1" x14ac:dyDescent="0.2">
      <c r="B26" s="31" t="s">
        <v>25</v>
      </c>
      <c r="C26" s="32">
        <v>2</v>
      </c>
      <c r="D26" s="33" t="s">
        <v>22</v>
      </c>
      <c r="E26">
        <v>1</v>
      </c>
      <c r="F26" t="s">
        <v>22</v>
      </c>
      <c r="G26" s="29">
        <f t="shared" ref="G26:G32" si="1">(E26*$G$34)/C26</f>
        <v>572</v>
      </c>
    </row>
    <row r="27" spans="2:7" ht="17.5" customHeight="1" x14ac:dyDescent="0.2">
      <c r="B27" s="64" t="s">
        <v>21</v>
      </c>
      <c r="C27" s="26">
        <v>7.5</v>
      </c>
      <c r="D27" s="27" t="s">
        <v>9</v>
      </c>
      <c r="E27" s="28">
        <v>0.01</v>
      </c>
      <c r="F27" s="28" t="s">
        <v>9</v>
      </c>
      <c r="G27" s="29">
        <f t="shared" si="1"/>
        <v>1.5253333333333332</v>
      </c>
    </row>
    <row r="28" spans="2:7" ht="17.5" customHeight="1" x14ac:dyDescent="0.2">
      <c r="B28" s="31" t="s">
        <v>13</v>
      </c>
      <c r="C28" s="32">
        <v>3000</v>
      </c>
      <c r="D28" s="33" t="s">
        <v>3</v>
      </c>
      <c r="E28">
        <v>25</v>
      </c>
      <c r="F28" t="s">
        <v>3</v>
      </c>
      <c r="G28" s="29">
        <f t="shared" si="1"/>
        <v>9.5333333333333332</v>
      </c>
    </row>
    <row r="29" spans="2:7" ht="17.5" customHeight="1" x14ac:dyDescent="0.2">
      <c r="B29" s="64" t="s">
        <v>14</v>
      </c>
      <c r="C29" s="26">
        <f>C3*1000</f>
        <v>2000</v>
      </c>
      <c r="D29" s="27" t="s">
        <v>3</v>
      </c>
      <c r="E29" s="28">
        <v>250</v>
      </c>
      <c r="F29" s="28" t="s">
        <v>3</v>
      </c>
      <c r="G29" s="29">
        <f t="shared" si="1"/>
        <v>143</v>
      </c>
    </row>
    <row r="30" spans="2:7" ht="17.5" customHeight="1" x14ac:dyDescent="0.2">
      <c r="B30" s="47" t="s">
        <v>39</v>
      </c>
      <c r="C30" s="32">
        <v>1000</v>
      </c>
      <c r="D30" s="33" t="s">
        <v>3</v>
      </c>
      <c r="E30">
        <v>1</v>
      </c>
      <c r="F30" t="s">
        <v>3</v>
      </c>
      <c r="G30" s="29">
        <f t="shared" si="1"/>
        <v>1.1439999999999999</v>
      </c>
    </row>
    <row r="31" spans="2:7" ht="17.5" customHeight="1" x14ac:dyDescent="0.2">
      <c r="B31" s="25" t="s">
        <v>61</v>
      </c>
      <c r="C31" s="26">
        <v>50</v>
      </c>
      <c r="D31" s="27" t="s">
        <v>22</v>
      </c>
      <c r="E31" s="28">
        <v>0.2</v>
      </c>
      <c r="F31" s="28" t="s">
        <v>22</v>
      </c>
      <c r="G31" s="29">
        <f t="shared" si="1"/>
        <v>4.5760000000000005</v>
      </c>
    </row>
    <row r="32" spans="2:7" ht="17.5" customHeight="1" x14ac:dyDescent="0.2">
      <c r="B32" s="31" t="s">
        <v>51</v>
      </c>
      <c r="C32" s="32">
        <v>40</v>
      </c>
      <c r="D32" s="33" t="s">
        <v>30</v>
      </c>
      <c r="E32">
        <v>0.2</v>
      </c>
      <c r="F32" t="s">
        <v>30</v>
      </c>
      <c r="G32" s="29">
        <f t="shared" si="1"/>
        <v>5.7200000000000006</v>
      </c>
    </row>
    <row r="33" spans="2:7" ht="17.5" customHeight="1" x14ac:dyDescent="0.2">
      <c r="B33" s="35" t="s">
        <v>15</v>
      </c>
      <c r="C33" s="36"/>
      <c r="D33" s="8"/>
      <c r="E33" s="9"/>
      <c r="F33" s="9"/>
      <c r="G33" s="29">
        <f>G34-SUM(G26:G32)</f>
        <v>406.50133333333326</v>
      </c>
    </row>
    <row r="34" spans="2:7" ht="17.5" customHeight="1" thickBot="1" x14ac:dyDescent="0.25">
      <c r="B34" s="38" t="s">
        <v>4</v>
      </c>
      <c r="C34" s="39"/>
      <c r="D34" s="6"/>
      <c r="E34" s="2"/>
      <c r="F34" s="2"/>
      <c r="G34" s="45">
        <f>520*1.1*C1</f>
        <v>1144</v>
      </c>
    </row>
    <row r="35" spans="2:7" ht="17.5" customHeight="1" thickBot="1" x14ac:dyDescent="0.25">
      <c r="G35" s="41"/>
    </row>
    <row r="36" spans="2:7" ht="22" customHeight="1" thickBot="1" x14ac:dyDescent="0.3">
      <c r="B36" s="7" t="s">
        <v>17</v>
      </c>
      <c r="C36" s="21" t="s">
        <v>0</v>
      </c>
      <c r="D36" s="23"/>
      <c r="E36" s="21" t="s">
        <v>1</v>
      </c>
      <c r="F36" s="23"/>
      <c r="G36" s="24" t="s">
        <v>2</v>
      </c>
    </row>
    <row r="37" spans="2:7" ht="17.5" customHeight="1" thickTop="1" x14ac:dyDescent="0.2">
      <c r="B37" s="31" t="s">
        <v>8</v>
      </c>
      <c r="C37" s="32">
        <v>1000</v>
      </c>
      <c r="D37" t="s">
        <v>3</v>
      </c>
      <c r="E37" s="32">
        <v>1</v>
      </c>
      <c r="F37" t="s">
        <v>3</v>
      </c>
      <c r="G37" s="29">
        <f>E37*$G$46/C37</f>
        <v>1.1439999999999999</v>
      </c>
    </row>
    <row r="38" spans="2:7" ht="17.5" customHeight="1" x14ac:dyDescent="0.2">
      <c r="B38" s="64" t="s">
        <v>53</v>
      </c>
      <c r="C38" s="26">
        <v>60</v>
      </c>
      <c r="D38" s="28" t="s">
        <v>9</v>
      </c>
      <c r="E38" s="26">
        <v>50</v>
      </c>
      <c r="F38" s="28" t="s">
        <v>9</v>
      </c>
      <c r="G38" s="29">
        <f>E38*$G$46/C38</f>
        <v>953.33333333333337</v>
      </c>
    </row>
    <row r="39" spans="2:7" ht="17.5" customHeight="1" x14ac:dyDescent="0.2">
      <c r="B39" s="31" t="s">
        <v>12</v>
      </c>
      <c r="C39" s="32">
        <v>1000</v>
      </c>
      <c r="D39" t="s">
        <v>3</v>
      </c>
      <c r="E39" s="32">
        <v>5</v>
      </c>
      <c r="F39" t="s">
        <v>3</v>
      </c>
      <c r="G39" s="29">
        <f t="shared" ref="G39:G44" si="2">E39*$G$46/C39</f>
        <v>5.72</v>
      </c>
    </row>
    <row r="40" spans="2:7" ht="17.5" customHeight="1" x14ac:dyDescent="0.2">
      <c r="B40" s="25" t="s">
        <v>27</v>
      </c>
      <c r="C40" s="26">
        <v>1000</v>
      </c>
      <c r="D40" s="28" t="s">
        <v>3</v>
      </c>
      <c r="E40" s="26">
        <v>10</v>
      </c>
      <c r="F40" s="28" t="s">
        <v>3</v>
      </c>
      <c r="G40" s="29">
        <f t="shared" si="2"/>
        <v>11.44</v>
      </c>
    </row>
    <row r="41" spans="2:7" ht="17.5" customHeight="1" x14ac:dyDescent="0.2">
      <c r="B41" s="65" t="s">
        <v>14</v>
      </c>
      <c r="C41" s="32">
        <f>C3*1000</f>
        <v>2000</v>
      </c>
      <c r="D41" t="s">
        <v>3</v>
      </c>
      <c r="E41" s="32">
        <v>75</v>
      </c>
      <c r="F41" t="s">
        <v>3</v>
      </c>
      <c r="G41" s="29">
        <f t="shared" si="2"/>
        <v>42.9</v>
      </c>
    </row>
    <row r="42" spans="2:7" ht="17.5" customHeight="1" x14ac:dyDescent="0.2">
      <c r="B42" s="42" t="s">
        <v>39</v>
      </c>
      <c r="C42" s="26">
        <v>1000</v>
      </c>
      <c r="D42" s="28" t="s">
        <v>3</v>
      </c>
      <c r="E42" s="26">
        <v>1</v>
      </c>
      <c r="F42" s="28" t="s">
        <v>3</v>
      </c>
      <c r="G42" s="29">
        <f t="shared" si="2"/>
        <v>1.1439999999999999</v>
      </c>
    </row>
    <row r="43" spans="2:7" ht="17.5" customHeight="1" x14ac:dyDescent="0.2">
      <c r="B43" s="31" t="s">
        <v>37</v>
      </c>
      <c r="C43" s="32">
        <v>50</v>
      </c>
      <c r="D43" t="s">
        <v>22</v>
      </c>
      <c r="E43" s="32">
        <v>0.5</v>
      </c>
      <c r="F43" t="s">
        <v>22</v>
      </c>
      <c r="G43" s="29">
        <f t="shared" si="2"/>
        <v>11.44</v>
      </c>
    </row>
    <row r="44" spans="2:7" ht="17.5" customHeight="1" x14ac:dyDescent="0.2">
      <c r="B44" s="25" t="s">
        <v>51</v>
      </c>
      <c r="C44" s="26">
        <v>40</v>
      </c>
      <c r="D44" s="27" t="s">
        <v>30</v>
      </c>
      <c r="E44" s="28">
        <v>0.5</v>
      </c>
      <c r="F44" s="28" t="s">
        <v>30</v>
      </c>
      <c r="G44" s="29">
        <f t="shared" si="2"/>
        <v>14.3</v>
      </c>
    </row>
    <row r="45" spans="2:7" ht="17.5" customHeight="1" x14ac:dyDescent="0.2">
      <c r="B45" s="31" t="s">
        <v>15</v>
      </c>
      <c r="C45" s="32"/>
      <c r="E45" s="32"/>
      <c r="G45" s="29">
        <f>G46-SUM(G37:G44)</f>
        <v>102.57866666666655</v>
      </c>
    </row>
    <row r="46" spans="2:7" ht="17.5" customHeight="1" thickBot="1" x14ac:dyDescent="0.25">
      <c r="B46" s="1" t="s">
        <v>4</v>
      </c>
      <c r="C46" s="48"/>
      <c r="D46" s="49"/>
      <c r="E46" s="48"/>
      <c r="F46" s="49"/>
      <c r="G46" s="50">
        <f>520*1.1*C1</f>
        <v>1144</v>
      </c>
    </row>
    <row r="47" spans="2:7" ht="17.5" customHeight="1" thickBot="1" x14ac:dyDescent="0.25">
      <c r="B47" s="4"/>
      <c r="C47" s="10"/>
      <c r="D47" s="10"/>
      <c r="E47" s="10"/>
      <c r="F47" s="10"/>
      <c r="G47" s="4"/>
    </row>
    <row r="48" spans="2:7" ht="20" customHeight="1" thickBot="1" x14ac:dyDescent="0.3">
      <c r="B48" s="7" t="s">
        <v>18</v>
      </c>
      <c r="C48" s="21" t="s">
        <v>0</v>
      </c>
      <c r="D48" s="22"/>
      <c r="E48" s="23" t="s">
        <v>1</v>
      </c>
      <c r="F48" s="23"/>
      <c r="G48" s="24" t="s">
        <v>2</v>
      </c>
    </row>
    <row r="49" spans="2:12" ht="17.5" customHeight="1" thickTop="1" x14ac:dyDescent="0.2">
      <c r="B49" s="31" t="s">
        <v>13</v>
      </c>
      <c r="C49" s="32">
        <v>3000</v>
      </c>
      <c r="D49" s="33" t="s">
        <v>3</v>
      </c>
      <c r="E49">
        <v>150</v>
      </c>
      <c r="F49" t="s">
        <v>3</v>
      </c>
      <c r="G49" s="29">
        <f>E49*$G$54/C49</f>
        <v>48.13783333333334</v>
      </c>
    </row>
    <row r="50" spans="2:12" ht="17.5" customHeight="1" x14ac:dyDescent="0.2">
      <c r="B50" s="25" t="s">
        <v>12</v>
      </c>
      <c r="C50" s="26">
        <v>1000</v>
      </c>
      <c r="D50" s="27" t="s">
        <v>3</v>
      </c>
      <c r="E50" s="28">
        <v>30</v>
      </c>
      <c r="F50" s="28" t="s">
        <v>3</v>
      </c>
      <c r="G50" s="29">
        <f t="shared" ref="G50:G51" si="3">E50*$G$54/C50</f>
        <v>28.882700000000007</v>
      </c>
    </row>
    <row r="51" spans="2:12" ht="17.5" customHeight="1" x14ac:dyDescent="0.2">
      <c r="B51" s="31" t="s">
        <v>16</v>
      </c>
      <c r="C51" s="32">
        <v>1000</v>
      </c>
      <c r="D51" s="33" t="s">
        <v>3</v>
      </c>
      <c r="E51">
        <v>60</v>
      </c>
      <c r="F51" t="s">
        <v>3</v>
      </c>
      <c r="G51" s="29">
        <f t="shared" si="3"/>
        <v>57.765400000000014</v>
      </c>
    </row>
    <row r="52" spans="2:12" ht="17.5" customHeight="1" x14ac:dyDescent="0.2">
      <c r="B52" s="64" t="s">
        <v>14</v>
      </c>
      <c r="C52" s="26">
        <f>C3*1000</f>
        <v>2000</v>
      </c>
      <c r="D52" s="27" t="s">
        <v>3</v>
      </c>
      <c r="E52" s="28">
        <v>250</v>
      </c>
      <c r="F52" s="28" t="s">
        <v>3</v>
      </c>
      <c r="G52" s="29">
        <f>E52*$G$54/C52</f>
        <v>120.34458333333336</v>
      </c>
    </row>
    <row r="53" spans="2:12" ht="17.5" customHeight="1" x14ac:dyDescent="0.2">
      <c r="B53" s="31" t="s">
        <v>15</v>
      </c>
      <c r="C53" s="32"/>
      <c r="D53" s="33"/>
      <c r="G53" s="29">
        <f>G54-SUM(G49:G52)</f>
        <v>707.62615000000017</v>
      </c>
      <c r="I53" s="51"/>
      <c r="L53" s="51"/>
    </row>
    <row r="54" spans="2:12" ht="17.5" customHeight="1" thickBot="1" x14ac:dyDescent="0.25">
      <c r="B54" s="1" t="s">
        <v>4</v>
      </c>
      <c r="C54" s="48"/>
      <c r="D54" s="52"/>
      <c r="E54" s="49"/>
      <c r="F54" s="49"/>
      <c r="G54" s="63">
        <f>G58*1.1</f>
        <v>962.75666666666689</v>
      </c>
      <c r="I54" s="51"/>
      <c r="L54" s="51"/>
    </row>
    <row r="55" spans="2:12" ht="17.5" customHeight="1" thickBot="1" x14ac:dyDescent="0.25">
      <c r="B55" s="4"/>
      <c r="C55" s="2"/>
      <c r="D55" s="2"/>
      <c r="E55" s="2"/>
      <c r="F55" s="2"/>
      <c r="G55" s="53"/>
    </row>
    <row r="56" spans="2:12" ht="17.5" customHeight="1" thickBot="1" x14ac:dyDescent="0.3">
      <c r="B56" s="7" t="s">
        <v>11</v>
      </c>
      <c r="C56" s="54" t="s">
        <v>0</v>
      </c>
      <c r="D56" s="55"/>
      <c r="E56" s="56" t="s">
        <v>1</v>
      </c>
      <c r="F56" s="56"/>
      <c r="G56" s="57" t="s">
        <v>2</v>
      </c>
    </row>
    <row r="57" spans="2:12" ht="22" customHeight="1" thickTop="1" x14ac:dyDescent="0.2">
      <c r="B57" s="31" t="s">
        <v>10</v>
      </c>
      <c r="C57" s="32">
        <v>60</v>
      </c>
      <c r="D57" s="33" t="s">
        <v>9</v>
      </c>
      <c r="E57">
        <v>29</v>
      </c>
      <c r="F57" t="s">
        <v>9</v>
      </c>
      <c r="G57" s="62">
        <f>E57*G59/C57</f>
        <v>818.76666666666677</v>
      </c>
    </row>
    <row r="58" spans="2:12" ht="17.5" customHeight="1" x14ac:dyDescent="0.2">
      <c r="B58" s="25" t="s">
        <v>33</v>
      </c>
      <c r="C58" s="26"/>
      <c r="D58" s="27"/>
      <c r="E58" s="28"/>
      <c r="F58" s="28"/>
      <c r="G58" s="62">
        <f>G59-G57</f>
        <v>875.23333333333346</v>
      </c>
    </row>
    <row r="59" spans="2:12" ht="17.5" customHeight="1" thickBot="1" x14ac:dyDescent="0.25">
      <c r="B59" s="1" t="s">
        <v>4</v>
      </c>
      <c r="C59" s="48"/>
      <c r="D59" s="52"/>
      <c r="E59" s="49"/>
      <c r="F59" s="49"/>
      <c r="G59" s="50">
        <f>770*1.1*C1</f>
        <v>1694.0000000000002</v>
      </c>
    </row>
    <row r="60" spans="2:12" ht="17.5" customHeight="1" thickBot="1" x14ac:dyDescent="0.25"/>
    <row r="61" spans="2:12" ht="17.5" customHeight="1" thickBot="1" x14ac:dyDescent="0.3">
      <c r="B61" s="7" t="s">
        <v>19</v>
      </c>
      <c r="C61" s="58" t="s">
        <v>0</v>
      </c>
      <c r="D61" s="56"/>
      <c r="E61" s="59" t="s">
        <v>1</v>
      </c>
      <c r="F61" s="56"/>
      <c r="G61" s="57" t="s">
        <v>2</v>
      </c>
      <c r="I61" s="51"/>
    </row>
    <row r="62" spans="2:12" ht="17.5" customHeight="1" thickTop="1" x14ac:dyDescent="0.2">
      <c r="B62" s="31" t="s">
        <v>20</v>
      </c>
      <c r="C62" s="32">
        <v>1</v>
      </c>
      <c r="D62" t="s">
        <v>22</v>
      </c>
      <c r="E62">
        <v>1</v>
      </c>
      <c r="F62" t="s">
        <v>22</v>
      </c>
      <c r="G62" s="60">
        <f>G65-SUM(G63:G64)</f>
        <v>192.50000000000003</v>
      </c>
      <c r="I62" s="51"/>
    </row>
    <row r="63" spans="2:12" ht="17.5" customHeight="1" x14ac:dyDescent="0.2">
      <c r="B63" s="25" t="s">
        <v>21</v>
      </c>
      <c r="C63" s="26">
        <v>7.5</v>
      </c>
      <c r="D63" s="28" t="s">
        <v>9</v>
      </c>
      <c r="E63" s="28">
        <v>0.75</v>
      </c>
      <c r="F63" s="28" t="s">
        <v>9</v>
      </c>
      <c r="G63" s="61">
        <f>E63*$G$65/C63</f>
        <v>22.000000000000004</v>
      </c>
    </row>
    <row r="64" spans="2:12" ht="17.5" customHeight="1" x14ac:dyDescent="0.2">
      <c r="B64" s="25" t="s">
        <v>51</v>
      </c>
      <c r="C64" s="26">
        <v>40</v>
      </c>
      <c r="D64" s="28" t="s">
        <v>23</v>
      </c>
      <c r="E64" s="28">
        <v>1</v>
      </c>
      <c r="F64" s="28" t="s">
        <v>23</v>
      </c>
      <c r="G64" s="61">
        <f>(E64*G65)/C64</f>
        <v>5.5000000000000009</v>
      </c>
    </row>
    <row r="65" spans="2:7" ht="17.5" customHeight="1" thickBot="1" x14ac:dyDescent="0.25">
      <c r="B65" s="1"/>
      <c r="C65" s="48"/>
      <c r="D65" s="49"/>
      <c r="E65" s="49"/>
      <c r="F65" s="49"/>
      <c r="G65" s="50">
        <f>C1*1.1*100</f>
        <v>220.00000000000003</v>
      </c>
    </row>
    <row r="66" spans="2:7" ht="17.5" customHeight="1" x14ac:dyDescent="0.2"/>
    <row r="67" spans="2:7" ht="17.5" customHeight="1" x14ac:dyDescent="0.2">
      <c r="B67" t="s">
        <v>52</v>
      </c>
    </row>
    <row r="68" spans="2:7" ht="17.5" customHeight="1" x14ac:dyDescent="0.2"/>
    <row r="69" spans="2:7" ht="17.5" customHeight="1" x14ac:dyDescent="0.2"/>
    <row r="70" spans="2:7" ht="17.5" customHeight="1" x14ac:dyDescent="0.2"/>
    <row r="71" spans="2:7" ht="17.5" customHeight="1" x14ac:dyDescent="0.2"/>
    <row r="72" spans="2:7" ht="17.5" customHeight="1" x14ac:dyDescent="0.2"/>
    <row r="73" spans="2:7" ht="17.5" customHeight="1" x14ac:dyDescent="0.2"/>
    <row r="74" spans="2:7" ht="17.5" customHeight="1" x14ac:dyDescent="0.2"/>
    <row r="75" spans="2:7" ht="17.5" customHeight="1" x14ac:dyDescent="0.2"/>
    <row r="76" spans="2:7" ht="17.5" customHeight="1" x14ac:dyDescent="0.2"/>
    <row r="77" spans="2:7" ht="17.5" customHeight="1" x14ac:dyDescent="0.2"/>
    <row r="78" spans="2:7" ht="17.5" customHeight="1" x14ac:dyDescent="0.2"/>
    <row r="79" spans="2:7" ht="17.5" customHeight="1" x14ac:dyDescent="0.2"/>
    <row r="80" spans="2:7" ht="17.5" customHeight="1" x14ac:dyDescent="0.2"/>
    <row r="81" ht="17.5" customHeight="1" x14ac:dyDescent="0.2"/>
    <row r="82" ht="17.5" customHeight="1" x14ac:dyDescent="0.2"/>
    <row r="83" ht="17.5" customHeight="1" x14ac:dyDescent="0.2"/>
    <row r="84" ht="17.5" customHeight="1" x14ac:dyDescent="0.2"/>
    <row r="85" ht="17.5" customHeight="1" x14ac:dyDescent="0.2"/>
  </sheetData>
  <phoneticPr fontId="4" type="noConversion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Procedure</vt:lpstr>
      <vt:lpstr>Buffers</vt:lpstr>
      <vt:lpstr>Buffers!Print_Area</vt:lpstr>
      <vt:lpstr>Procedure!Print_Area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Geurs</dc:creator>
  <cp:lastModifiedBy>Koen Theunis</cp:lastModifiedBy>
  <cp:lastPrinted>2022-04-14T08:03:29Z</cp:lastPrinted>
  <dcterms:created xsi:type="dcterms:W3CDTF">2017-03-29T07:36:40Z</dcterms:created>
  <dcterms:modified xsi:type="dcterms:W3CDTF">2025-09-08T09:42:30Z</dcterms:modified>
</cp:coreProperties>
</file>