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pmatall\Downloads\"/>
    </mc:Choice>
  </mc:AlternateContent>
  <bookViews>
    <workbookView xWindow="28680" yWindow="-120" windowWidth="25440" windowHeight="15390" activeTab="1"/>
  </bookViews>
  <sheets>
    <sheet name="DNA_&amp;_RNA_buffers" sheetId="3" r:id="rId1"/>
    <sheet name="Buffer_Calculation_sheet" sheetId="4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1">
      <go:sheetsCustomData xmlns:go="http://customooxmlschemas.google.com/" r:id="rId8" roundtripDataSignature="AMtx7mgq3XzVOcwlkmpIGSF8+rJZ7PVYKw=="/>
    </ext>
  </extLst>
</workbook>
</file>

<file path=xl/calcChain.xml><?xml version="1.0" encoding="utf-8"?>
<calcChain xmlns="http://schemas.openxmlformats.org/spreadsheetml/2006/main">
  <c r="L12" i="4" l="1"/>
  <c r="L6" i="4"/>
  <c r="L11" i="4"/>
  <c r="L8" i="4"/>
  <c r="L7" i="4"/>
  <c r="L5" i="4"/>
  <c r="F37" i="4" l="1"/>
  <c r="F36" i="4" l="1"/>
  <c r="F35" i="4"/>
  <c r="F34" i="4"/>
  <c r="F33" i="4"/>
  <c r="B28" i="4"/>
  <c r="B27" i="4"/>
  <c r="F22" i="4"/>
  <c r="F21" i="4"/>
  <c r="F20" i="4"/>
  <c r="F19" i="4"/>
  <c r="F18" i="4"/>
  <c r="F12" i="4"/>
  <c r="F11" i="4"/>
  <c r="F9" i="4"/>
  <c r="F8" i="4"/>
  <c r="F7" i="4"/>
  <c r="F6" i="4"/>
  <c r="F5" i="4"/>
</calcChain>
</file>

<file path=xl/sharedStrings.xml><?xml version="1.0" encoding="utf-8"?>
<sst xmlns="http://schemas.openxmlformats.org/spreadsheetml/2006/main" count="162" uniqueCount="73">
  <si>
    <t>LB (for RNA)</t>
  </si>
  <si>
    <t>(f)</t>
  </si>
  <si>
    <t>GuSCN</t>
  </si>
  <si>
    <t>4 M</t>
  </si>
  <si>
    <t>NaOAc (pH 5.3)</t>
  </si>
  <si>
    <t>0.2 M</t>
  </si>
  <si>
    <t>EDTA (pH8)</t>
  </si>
  <si>
    <t>25 mM</t>
  </si>
  <si>
    <t>PVP-10</t>
  </si>
  <si>
    <t>GuSCN (solid)</t>
  </si>
  <si>
    <t xml:space="preserve">Triton x-100 </t>
  </si>
  <si>
    <t xml:space="preserve">Tween-20 </t>
  </si>
  <si>
    <t>LB (for DNA)</t>
  </si>
  <si>
    <t>0.7 M</t>
  </si>
  <si>
    <t>0.03 M</t>
  </si>
  <si>
    <t>Tris-HCl (pH8)</t>
  </si>
  <si>
    <t>Triton X-100</t>
  </si>
  <si>
    <t>Tween-20</t>
  </si>
  <si>
    <t>NaSO3*</t>
  </si>
  <si>
    <t>0.052M</t>
  </si>
  <si>
    <t>Binding Buffer (BB)</t>
  </si>
  <si>
    <t>5 M</t>
  </si>
  <si>
    <t>EDTA (pH 8)</t>
  </si>
  <si>
    <t>17 mM</t>
  </si>
  <si>
    <t>Tris-HCl (pH 6.4 )</t>
  </si>
  <si>
    <t>8.3 mM</t>
  </si>
  <si>
    <t>Triton x-100</t>
  </si>
  <si>
    <t>PWB = 1:1 ; BB : 95% EtOH</t>
  </si>
  <si>
    <t>Wash Buffer (WB)**</t>
  </si>
  <si>
    <t>EtOH 95%</t>
  </si>
  <si>
    <t>NACl</t>
  </si>
  <si>
    <t>50 mM</t>
  </si>
  <si>
    <t>Tris-HCl (pH 7.4 )</t>
  </si>
  <si>
    <t>10 mM</t>
  </si>
  <si>
    <t>0.5 mM</t>
  </si>
  <si>
    <t>Final volume:</t>
  </si>
  <si>
    <t>L</t>
  </si>
  <si>
    <t>[i]</t>
  </si>
  <si>
    <t>units</t>
  </si>
  <si>
    <t xml:space="preserve">[f] </t>
  </si>
  <si>
    <t>amount</t>
  </si>
  <si>
    <t>g/mol</t>
  </si>
  <si>
    <t>mM</t>
  </si>
  <si>
    <t>g</t>
  </si>
  <si>
    <t>EDTA pH 8</t>
  </si>
  <si>
    <t>M</t>
  </si>
  <si>
    <t>ml</t>
  </si>
  <si>
    <t xml:space="preserve">Tris HCl pH 8 </t>
  </si>
  <si>
    <t>%</t>
  </si>
  <si>
    <t>Add water up to:</t>
  </si>
  <si>
    <t xml:space="preserve">EDTA pH 8 </t>
  </si>
  <si>
    <t xml:space="preserve">Tris-HCl pH 8.0 </t>
  </si>
  <si>
    <t xml:space="preserve">Triton X-100 </t>
  </si>
  <si>
    <t>Protein Wash Buffer (1:1)</t>
  </si>
  <si>
    <t>BB</t>
  </si>
  <si>
    <t>Ethanol 96%</t>
  </si>
  <si>
    <t>Wash Buffer (WB)</t>
  </si>
  <si>
    <t xml:space="preserve">EtOH 96% </t>
  </si>
  <si>
    <t xml:space="preserve">NaCl </t>
  </si>
  <si>
    <t xml:space="preserve">EDTA pH 8.0 </t>
  </si>
  <si>
    <t xml:space="preserve">Tris-HCl pH 6.4 </t>
  </si>
  <si>
    <t>Final conc.</t>
  </si>
  <si>
    <t>Units</t>
  </si>
  <si>
    <t xml:space="preserve">GuSCN </t>
  </si>
  <si>
    <t>1 M Sodium acetate pH 5.3 (NaCh3COO/NaOAc)</t>
  </si>
  <si>
    <t>0.5 M EDTA</t>
  </si>
  <si>
    <t>H2O</t>
  </si>
  <si>
    <r>
      <rPr>
        <b/>
        <sz val="11"/>
        <color rgb="FFFF0000"/>
        <rFont val="Times New Roman"/>
        <family val="1"/>
      </rPr>
      <t>β</t>
    </r>
    <r>
      <rPr>
        <b/>
        <sz val="11"/>
        <color rgb="FFFF0000"/>
        <rFont val="Calibri"/>
        <family val="2"/>
      </rPr>
      <t>-Mercaptoethanol *</t>
    </r>
  </si>
  <si>
    <t>B-mercaptoenthanol* (add right before use)</t>
  </si>
  <si>
    <t>Na2SO3* (add right before use)</t>
  </si>
  <si>
    <t xml:space="preserve">Lysis Buffer RNA (LBR) - reagents </t>
  </si>
  <si>
    <t>Lysis Buffer DNA (LBD) -  reagents</t>
  </si>
  <si>
    <t xml:space="preserve">* Add right before use.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</si>
</sst>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%"/>
    <numFmt numFmtId="165" formatCode="0.0"/>
  </numFmts>
  <fonts count="19" x14ac:knownFonts="1">
    <font>
      <sz val="11"/>
      <color theme="1"/>
      <name val="Arial"/>
    </font>
    <font>
      <sz val="11"/>
      <color theme="1"/>
      <name val="Calibri"/>
    </font>
    <font>
      <b/>
      <sz val="11"/>
      <color theme="1"/>
      <name val="Calibri"/>
    </font>
    <font>
      <sz val="10"/>
      <color theme="1"/>
      <name val="Arial"/>
    </font>
    <font>
      <b/>
      <sz val="10"/>
      <color theme="1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1"/>
      <color rgb="FFFF0000"/>
      <name val="Calibri"/>
      <family val="2"/>
    </font>
    <font>
      <b/>
      <sz val="11"/>
      <color rgb="FFFF0000"/>
      <name val="Times New Roman"/>
      <family val="1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rgb="FFFFD965"/>
        <bgColor rgb="FFFFD965"/>
      </patternFill>
    </fill>
    <fill>
      <patternFill patternType="solid">
        <fgColor rgb="FFF4B083"/>
        <bgColor rgb="FFF4B083"/>
      </patternFill>
    </fill>
    <fill>
      <patternFill patternType="solid">
        <fgColor rgb="FF9CC2E5"/>
        <bgColor rgb="FF9CC2E5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EDB1EA"/>
        <bgColor indexed="64"/>
      </patternFill>
    </fill>
    <fill>
      <patternFill patternType="solid">
        <fgColor rgb="FFEDB1EA"/>
        <bgColor rgb="FFB7B7B7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/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9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0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5" fillId="0" borderId="0" xfId="0" applyFont="1"/>
    <xf numFmtId="1" fontId="5" fillId="0" borderId="0" xfId="0" applyNumberFormat="1" applyFont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165" fontId="3" fillId="0" borderId="3" xfId="0" applyNumberFormat="1" applyFont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4" fillId="4" borderId="3" xfId="0" applyFont="1" applyFill="1" applyBorder="1"/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1" fontId="3" fillId="0" borderId="3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0" borderId="2" xfId="0" applyFont="1" applyBorder="1" applyAlignment="1"/>
    <xf numFmtId="0" fontId="10" fillId="0" borderId="3" xfId="0" applyFont="1" applyBorder="1" applyAlignment="1"/>
    <xf numFmtId="0" fontId="0" fillId="0" borderId="2" xfId="0" applyFont="1" applyFill="1" applyBorder="1" applyAlignment="1"/>
    <xf numFmtId="0" fontId="0" fillId="0" borderId="2" xfId="0" applyFont="1" applyFill="1" applyBorder="1" applyAlignment="1">
      <alignment horizontal="center"/>
    </xf>
    <xf numFmtId="0" fontId="0" fillId="0" borderId="0" xfId="0"/>
    <xf numFmtId="0" fontId="9" fillId="0" borderId="2" xfId="0" applyFont="1" applyFill="1" applyBorder="1" applyAlignment="1">
      <alignment horizontal="center"/>
    </xf>
    <xf numFmtId="0" fontId="8" fillId="0" borderId="2" xfId="0" applyFont="1" applyFill="1" applyBorder="1" applyAlignment="1"/>
    <xf numFmtId="0" fontId="10" fillId="0" borderId="2" xfId="0" applyFont="1" applyFill="1" applyBorder="1" applyAlignment="1">
      <alignment horizontal="center"/>
    </xf>
    <xf numFmtId="1" fontId="9" fillId="0" borderId="2" xfId="0" applyNumberFormat="1" applyFont="1" applyFill="1" applyBorder="1" applyAlignment="1">
      <alignment horizontal="center"/>
    </xf>
    <xf numFmtId="0" fontId="0" fillId="0" borderId="2" xfId="0" applyFont="1" applyFill="1" applyBorder="1"/>
    <xf numFmtId="0" fontId="7" fillId="10" borderId="3" xfId="0" applyFont="1" applyFill="1" applyBorder="1" applyAlignment="1">
      <alignment horizontal="center"/>
    </xf>
    <xf numFmtId="0" fontId="9" fillId="9" borderId="3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12" fillId="0" borderId="3" xfId="0" applyFont="1" applyBorder="1"/>
    <xf numFmtId="0" fontId="12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2" fillId="8" borderId="0" xfId="0" applyFont="1" applyFill="1"/>
    <xf numFmtId="0" fontId="0" fillId="8" borderId="0" xfId="0" applyFont="1" applyFill="1" applyAlignment="1"/>
    <xf numFmtId="0" fontId="2" fillId="11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left"/>
    </xf>
    <xf numFmtId="9" fontId="15" fillId="0" borderId="1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3" xfId="0" applyFont="1" applyBorder="1" applyAlignment="1"/>
    <xf numFmtId="165" fontId="12" fillId="0" borderId="3" xfId="0" applyNumberFormat="1" applyFont="1" applyBorder="1" applyAlignment="1">
      <alignment horizontal="center"/>
    </xf>
    <xf numFmtId="0" fontId="12" fillId="0" borderId="3" xfId="0" applyFont="1" applyBorder="1" applyAlignment="1"/>
    <xf numFmtId="0" fontId="12" fillId="0" borderId="3" xfId="0" applyFont="1" applyFill="1" applyBorder="1" applyAlignment="1"/>
    <xf numFmtId="0" fontId="12" fillId="0" borderId="3" xfId="0" applyFont="1" applyFill="1" applyBorder="1" applyAlignment="1">
      <alignment horizontal="center"/>
    </xf>
    <xf numFmtId="0" fontId="18" fillId="0" borderId="3" xfId="0" applyFont="1" applyFill="1" applyBorder="1" applyAlignment="1"/>
    <xf numFmtId="0" fontId="17" fillId="0" borderId="3" xfId="0" applyFont="1" applyFill="1" applyBorder="1" applyAlignment="1">
      <alignment horizontal="center"/>
    </xf>
    <xf numFmtId="0" fontId="15" fillId="0" borderId="2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B1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D1000"/>
  <sheetViews>
    <sheetView workbookViewId="0">
      <selection activeCell="H17" sqref="H17"/>
    </sheetView>
  </sheetViews>
  <sheetFormatPr defaultColWidth="12.625" defaultRowHeight="15" customHeight="1" x14ac:dyDescent="0.2"/>
  <cols>
    <col min="1" max="2" width="7.625" customWidth="1"/>
    <col min="3" max="3" width="17.5" bestFit="1" customWidth="1"/>
    <col min="4" max="4" width="6.375" bestFit="1" customWidth="1"/>
    <col min="5" max="5" width="7.625" customWidth="1"/>
    <col min="6" max="6" width="11.5" bestFit="1" customWidth="1"/>
    <col min="7" max="7" width="6.375" bestFit="1" customWidth="1"/>
    <col min="8" max="19" width="7.625" customWidth="1"/>
  </cols>
  <sheetData>
    <row r="1" spans="3:4" ht="14.25" customHeight="1" x14ac:dyDescent="0.2"/>
    <row r="2" spans="3:4" ht="14.25" customHeight="1" x14ac:dyDescent="0.25">
      <c r="C2" s="16" t="s">
        <v>0</v>
      </c>
      <c r="D2" s="16" t="s">
        <v>1</v>
      </c>
    </row>
    <row r="3" spans="3:4" ht="14.25" customHeight="1" x14ac:dyDescent="0.25">
      <c r="C3" s="3" t="s">
        <v>2</v>
      </c>
      <c r="D3" s="4" t="s">
        <v>3</v>
      </c>
    </row>
    <row r="4" spans="3:4" ht="14.25" customHeight="1" x14ac:dyDescent="0.25">
      <c r="C4" s="3" t="s">
        <v>4</v>
      </c>
      <c r="D4" s="4" t="s">
        <v>5</v>
      </c>
    </row>
    <row r="5" spans="3:4" ht="14.25" customHeight="1" x14ac:dyDescent="0.25">
      <c r="C5" s="3" t="s">
        <v>6</v>
      </c>
      <c r="D5" s="4" t="s">
        <v>7</v>
      </c>
    </row>
    <row r="6" spans="3:4" ht="14.25" customHeight="1" x14ac:dyDescent="0.25">
      <c r="C6" s="3" t="s">
        <v>8</v>
      </c>
      <c r="D6" s="5">
        <v>2.5000000000000001E-2</v>
      </c>
    </row>
    <row r="7" spans="3:4" ht="14.25" customHeight="1" x14ac:dyDescent="0.25">
      <c r="C7" s="54" t="s">
        <v>67</v>
      </c>
      <c r="D7" s="55">
        <v>0.01</v>
      </c>
    </row>
    <row r="8" spans="3:4" ht="14.25" customHeight="1" x14ac:dyDescent="0.2"/>
    <row r="9" spans="3:4" ht="14.25" customHeight="1" x14ac:dyDescent="0.25">
      <c r="C9" s="15" t="s">
        <v>12</v>
      </c>
      <c r="D9" s="15" t="s">
        <v>1</v>
      </c>
    </row>
    <row r="10" spans="3:4" ht="14.25" customHeight="1" x14ac:dyDescent="0.25">
      <c r="C10" s="3" t="s">
        <v>2</v>
      </c>
      <c r="D10" s="4" t="s">
        <v>13</v>
      </c>
    </row>
    <row r="11" spans="3:4" ht="14.25" customHeight="1" x14ac:dyDescent="0.25">
      <c r="C11" s="3" t="s">
        <v>6</v>
      </c>
      <c r="D11" s="4" t="s">
        <v>14</v>
      </c>
    </row>
    <row r="12" spans="3:4" ht="14.25" customHeight="1" x14ac:dyDescent="0.25">
      <c r="C12" s="3" t="s">
        <v>15</v>
      </c>
      <c r="D12" s="4" t="s">
        <v>14</v>
      </c>
    </row>
    <row r="13" spans="3:4" ht="14.25" customHeight="1" x14ac:dyDescent="0.25">
      <c r="C13" s="3" t="s">
        <v>16</v>
      </c>
      <c r="D13" s="5">
        <v>5.0000000000000001E-3</v>
      </c>
    </row>
    <row r="14" spans="3:4" ht="14.25" customHeight="1" x14ac:dyDescent="0.25">
      <c r="C14" s="3" t="s">
        <v>17</v>
      </c>
      <c r="D14" s="6">
        <v>0.05</v>
      </c>
    </row>
    <row r="15" spans="3:4" ht="14.25" customHeight="1" x14ac:dyDescent="0.25">
      <c r="C15" s="54" t="s">
        <v>18</v>
      </c>
      <c r="D15" s="56" t="s">
        <v>19</v>
      </c>
    </row>
    <row r="16" spans="3:4" ht="14.25" customHeight="1" x14ac:dyDescent="0.2"/>
    <row r="17" spans="3:4" ht="14.25" customHeight="1" x14ac:dyDescent="0.2"/>
    <row r="18" spans="3:4" ht="14.25" customHeight="1" x14ac:dyDescent="0.25">
      <c r="C18" s="14" t="s">
        <v>20</v>
      </c>
      <c r="D18" s="14" t="s">
        <v>1</v>
      </c>
    </row>
    <row r="19" spans="3:4" ht="14.25" customHeight="1" x14ac:dyDescent="0.25">
      <c r="C19" s="7" t="s">
        <v>2</v>
      </c>
      <c r="D19" s="4" t="s">
        <v>21</v>
      </c>
    </row>
    <row r="20" spans="3:4" ht="14.25" customHeight="1" x14ac:dyDescent="0.25">
      <c r="C20" s="7" t="s">
        <v>22</v>
      </c>
      <c r="D20" s="4" t="s">
        <v>23</v>
      </c>
    </row>
    <row r="21" spans="3:4" ht="14.25" customHeight="1" x14ac:dyDescent="0.25">
      <c r="C21" s="7" t="s">
        <v>24</v>
      </c>
      <c r="D21" s="4" t="s">
        <v>25</v>
      </c>
    </row>
    <row r="22" spans="3:4" ht="14.25" customHeight="1" x14ac:dyDescent="0.25">
      <c r="C22" s="7" t="s">
        <v>26</v>
      </c>
      <c r="D22" s="5">
        <v>3.5000000000000003E-2</v>
      </c>
    </row>
    <row r="23" spans="3:4" ht="14.25" customHeight="1" x14ac:dyDescent="0.2"/>
    <row r="24" spans="3:4" ht="14.25" customHeight="1" x14ac:dyDescent="0.25">
      <c r="C24" s="51" t="s">
        <v>27</v>
      </c>
      <c r="D24" s="52"/>
    </row>
    <row r="25" spans="3:4" ht="14.25" customHeight="1" x14ac:dyDescent="0.2"/>
    <row r="26" spans="3:4" ht="14.25" customHeight="1" x14ac:dyDescent="0.25">
      <c r="C26" s="1"/>
      <c r="D26" s="1"/>
    </row>
    <row r="27" spans="3:4" ht="14.25" customHeight="1" x14ac:dyDescent="0.25">
      <c r="C27" s="53" t="s">
        <v>28</v>
      </c>
      <c r="D27" s="53" t="s">
        <v>1</v>
      </c>
    </row>
    <row r="28" spans="3:4" ht="14.25" customHeight="1" x14ac:dyDescent="0.25">
      <c r="C28" s="7" t="s">
        <v>29</v>
      </c>
      <c r="D28" s="6">
        <v>0.6</v>
      </c>
    </row>
    <row r="29" spans="3:4" ht="14.25" customHeight="1" x14ac:dyDescent="0.25">
      <c r="C29" s="7" t="s">
        <v>30</v>
      </c>
      <c r="D29" s="4" t="s">
        <v>31</v>
      </c>
    </row>
    <row r="30" spans="3:4" ht="14.25" customHeight="1" x14ac:dyDescent="0.25">
      <c r="C30" s="7" t="s">
        <v>32</v>
      </c>
      <c r="D30" s="4" t="s">
        <v>33</v>
      </c>
    </row>
    <row r="31" spans="3:4" ht="14.25" customHeight="1" x14ac:dyDescent="0.25">
      <c r="C31" s="7" t="s">
        <v>6</v>
      </c>
      <c r="D31" s="5" t="s">
        <v>34</v>
      </c>
    </row>
    <row r="32" spans="3:4" ht="14.25" customHeight="1" x14ac:dyDescent="0.2"/>
    <row r="33" spans="3:3" ht="14.25" customHeight="1" x14ac:dyDescent="0.2"/>
    <row r="34" spans="3:3" ht="14.25" customHeight="1" x14ac:dyDescent="0.25">
      <c r="C34" s="65" t="s">
        <v>72</v>
      </c>
    </row>
    <row r="35" spans="3:3" ht="14.25" customHeight="1" x14ac:dyDescent="0.2"/>
    <row r="36" spans="3:3" ht="14.25" customHeight="1" x14ac:dyDescent="0.2"/>
    <row r="37" spans="3:3" ht="14.25" customHeight="1" x14ac:dyDescent="0.2"/>
    <row r="38" spans="3:3" ht="14.25" customHeight="1" x14ac:dyDescent="0.2"/>
    <row r="39" spans="3:3" ht="14.25" customHeight="1" x14ac:dyDescent="0.2"/>
    <row r="40" spans="3:3" ht="14.25" customHeight="1" x14ac:dyDescent="0.2"/>
    <row r="41" spans="3:3" ht="14.25" customHeight="1" x14ac:dyDescent="0.2"/>
    <row r="42" spans="3:3" ht="14.25" customHeight="1" x14ac:dyDescent="0.2"/>
    <row r="43" spans="3:3" ht="14.25" customHeight="1" x14ac:dyDescent="0.2"/>
    <row r="44" spans="3:3" ht="14.25" customHeight="1" x14ac:dyDescent="0.2"/>
    <row r="45" spans="3:3" ht="14.25" customHeight="1" x14ac:dyDescent="0.2"/>
    <row r="46" spans="3:3" ht="14.25" customHeight="1" x14ac:dyDescent="0.2"/>
    <row r="47" spans="3:3" ht="14.25" customHeight="1" x14ac:dyDescent="0.2"/>
    <row r="48" spans="3:3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tabSelected="1" workbookViewId="0">
      <selection activeCell="I31" sqref="I31"/>
    </sheetView>
  </sheetViews>
  <sheetFormatPr defaultColWidth="12.625" defaultRowHeight="15" customHeight="1" x14ac:dyDescent="0.2"/>
  <cols>
    <col min="1" max="1" width="28.25" customWidth="1"/>
    <col min="2" max="2" width="6.75" customWidth="1"/>
    <col min="3" max="3" width="5.375" customWidth="1"/>
    <col min="4" max="4" width="4.375" customWidth="1"/>
    <col min="5" max="5" width="4.5" customWidth="1"/>
    <col min="6" max="6" width="7.625" customWidth="1"/>
    <col min="7" max="7" width="7" customWidth="1"/>
    <col min="8" max="8" width="12.25" customWidth="1"/>
    <col min="9" max="9" width="41.875" bestFit="1" customWidth="1"/>
    <col min="10" max="10" width="10.625" customWidth="1"/>
    <col min="11" max="11" width="6.875" customWidth="1"/>
    <col min="12" max="12" width="7.375" customWidth="1"/>
    <col min="13" max="13" width="6.25" customWidth="1"/>
    <col min="14" max="16" width="12.25" customWidth="1"/>
    <col min="17" max="17" width="20.625" bestFit="1" customWidth="1"/>
    <col min="18" max="24" width="12.25" customWidth="1"/>
  </cols>
  <sheetData>
    <row r="1" spans="1:24" ht="14.2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7.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41"/>
      <c r="R2" s="41"/>
      <c r="S2" s="41"/>
      <c r="T2" s="41"/>
      <c r="U2" s="2"/>
      <c r="V2" s="2"/>
      <c r="W2" s="2"/>
      <c r="X2" s="2"/>
    </row>
    <row r="3" spans="1:24" ht="21.75" customHeight="1" x14ac:dyDescent="0.25">
      <c r="A3" s="49" t="s">
        <v>35</v>
      </c>
      <c r="B3" s="50">
        <v>0.5</v>
      </c>
      <c r="C3" s="50" t="s">
        <v>36</v>
      </c>
      <c r="D3" s="2"/>
      <c r="E3" s="2"/>
      <c r="F3" s="2"/>
      <c r="G3" s="2"/>
      <c r="H3" s="2"/>
      <c r="I3" s="49" t="s">
        <v>35</v>
      </c>
      <c r="J3" s="50">
        <v>500</v>
      </c>
      <c r="K3" s="50" t="s">
        <v>46</v>
      </c>
      <c r="L3" s="2"/>
      <c r="M3" s="2"/>
      <c r="N3" s="2"/>
      <c r="O3" s="2"/>
      <c r="P3" s="2"/>
      <c r="Q3" s="41"/>
      <c r="R3" s="41"/>
      <c r="S3" s="41"/>
      <c r="T3" s="41"/>
      <c r="U3" s="2"/>
      <c r="V3" s="2"/>
      <c r="W3" s="2"/>
      <c r="X3" s="2"/>
    </row>
    <row r="4" spans="1:24" ht="14.25" customHeight="1" x14ac:dyDescent="0.2">
      <c r="A4" s="17" t="s">
        <v>71</v>
      </c>
      <c r="B4" s="17" t="s">
        <v>37</v>
      </c>
      <c r="C4" s="17" t="s">
        <v>38</v>
      </c>
      <c r="D4" s="17" t="s">
        <v>39</v>
      </c>
      <c r="E4" s="17" t="s">
        <v>38</v>
      </c>
      <c r="F4" s="17" t="s">
        <v>40</v>
      </c>
      <c r="G4" s="17" t="s">
        <v>38</v>
      </c>
      <c r="H4" s="2"/>
      <c r="I4" s="42" t="s">
        <v>70</v>
      </c>
      <c r="J4" s="42" t="s">
        <v>61</v>
      </c>
      <c r="K4" s="42" t="s">
        <v>62</v>
      </c>
      <c r="L4" s="42" t="s">
        <v>40</v>
      </c>
      <c r="M4" s="43" t="s">
        <v>38</v>
      </c>
      <c r="N4" s="44"/>
      <c r="O4" s="44"/>
      <c r="P4" s="2"/>
      <c r="Q4" s="34"/>
      <c r="R4" s="34"/>
      <c r="S4" s="34"/>
      <c r="T4" s="34"/>
      <c r="U4" s="2"/>
      <c r="V4" s="2"/>
      <c r="W4" s="2"/>
      <c r="X4" s="2"/>
    </row>
    <row r="5" spans="1:24" ht="14.25" customHeight="1" x14ac:dyDescent="0.2">
      <c r="A5" s="18" t="s">
        <v>9</v>
      </c>
      <c r="B5" s="19">
        <v>118.16</v>
      </c>
      <c r="C5" s="19" t="s">
        <v>41</v>
      </c>
      <c r="D5" s="19">
        <v>700</v>
      </c>
      <c r="E5" s="19" t="s">
        <v>42</v>
      </c>
      <c r="F5" s="20">
        <f>((B5*(D5/1000))/1)*B3/1</f>
        <v>41.355999999999995</v>
      </c>
      <c r="G5" s="19" t="s">
        <v>43</v>
      </c>
      <c r="H5" s="2"/>
      <c r="I5" s="33" t="s">
        <v>63</v>
      </c>
      <c r="J5" s="46">
        <v>4</v>
      </c>
      <c r="K5" s="46" t="s">
        <v>45</v>
      </c>
      <c r="L5" s="59">
        <f>J3*0.4726</f>
        <v>236.3</v>
      </c>
      <c r="M5" s="46" t="s">
        <v>43</v>
      </c>
      <c r="N5" s="11"/>
      <c r="O5" s="10"/>
      <c r="P5" s="32"/>
      <c r="Q5" s="37"/>
      <c r="R5" s="34"/>
      <c r="S5" s="34"/>
      <c r="T5" s="34"/>
      <c r="U5" s="2"/>
      <c r="V5" s="2"/>
      <c r="W5" s="2"/>
      <c r="X5" s="2"/>
    </row>
    <row r="6" spans="1:24" ht="14.25" customHeight="1" x14ac:dyDescent="0.2">
      <c r="A6" s="18" t="s">
        <v>44</v>
      </c>
      <c r="B6" s="19">
        <v>0.5</v>
      </c>
      <c r="C6" s="19" t="s">
        <v>45</v>
      </c>
      <c r="D6" s="19">
        <v>30</v>
      </c>
      <c r="E6" s="19" t="s">
        <v>42</v>
      </c>
      <c r="F6" s="19">
        <f>((D6/1000)*(B3/B6))*1000</f>
        <v>30</v>
      </c>
      <c r="G6" s="19" t="s">
        <v>46</v>
      </c>
      <c r="H6" s="2"/>
      <c r="I6" s="60" t="s">
        <v>64</v>
      </c>
      <c r="J6" s="46">
        <v>0.2</v>
      </c>
      <c r="K6" s="46" t="s">
        <v>45</v>
      </c>
      <c r="L6" s="59">
        <f>J3*0.2</f>
        <v>100</v>
      </c>
      <c r="M6" s="46" t="s">
        <v>46</v>
      </c>
      <c r="N6" s="10"/>
      <c r="O6" s="10"/>
      <c r="P6" s="34"/>
      <c r="Q6" s="37"/>
      <c r="R6" s="34"/>
      <c r="S6" s="34"/>
      <c r="T6" s="34"/>
      <c r="U6" s="2"/>
      <c r="V6" s="2"/>
      <c r="W6" s="2"/>
      <c r="X6" s="2"/>
    </row>
    <row r="7" spans="1:24" ht="14.25" customHeight="1" x14ac:dyDescent="0.2">
      <c r="A7" s="18" t="s">
        <v>47</v>
      </c>
      <c r="B7" s="19">
        <v>1</v>
      </c>
      <c r="C7" s="19" t="s">
        <v>45</v>
      </c>
      <c r="D7" s="19">
        <v>30</v>
      </c>
      <c r="E7" s="19" t="s">
        <v>42</v>
      </c>
      <c r="F7" s="19">
        <f>(((D7/1000)*B3)/B7)*1000</f>
        <v>15</v>
      </c>
      <c r="G7" s="19" t="s">
        <v>46</v>
      </c>
      <c r="H7" s="2"/>
      <c r="I7" s="60" t="s">
        <v>65</v>
      </c>
      <c r="J7" s="46">
        <v>25</v>
      </c>
      <c r="K7" s="46" t="s">
        <v>42</v>
      </c>
      <c r="L7" s="59">
        <f>J3*0.05</f>
        <v>25</v>
      </c>
      <c r="M7" s="46" t="s">
        <v>46</v>
      </c>
      <c r="N7" s="10"/>
      <c r="O7" s="10"/>
      <c r="P7" s="34"/>
      <c r="Q7" s="37"/>
      <c r="R7" s="37"/>
      <c r="S7" s="37"/>
      <c r="T7" s="38"/>
      <c r="U7" s="2"/>
      <c r="V7" s="2"/>
      <c r="W7" s="2"/>
      <c r="X7" s="2"/>
    </row>
    <row r="8" spans="1:24" ht="14.25" customHeight="1" x14ac:dyDescent="0.2">
      <c r="A8" s="18" t="s">
        <v>10</v>
      </c>
      <c r="B8" s="18"/>
      <c r="C8" s="18"/>
      <c r="D8" s="19">
        <v>0.5</v>
      </c>
      <c r="E8" s="19" t="s">
        <v>48</v>
      </c>
      <c r="F8" s="19">
        <f>(B3*D8)/0.1</f>
        <v>2.5</v>
      </c>
      <c r="G8" s="19" t="s">
        <v>46</v>
      </c>
      <c r="H8" s="2"/>
      <c r="I8" s="60" t="s">
        <v>8</v>
      </c>
      <c r="J8" s="46">
        <v>2.5</v>
      </c>
      <c r="K8" s="46" t="s">
        <v>48</v>
      </c>
      <c r="L8" s="59">
        <f>J3*0.025</f>
        <v>12.5</v>
      </c>
      <c r="M8" s="46" t="s">
        <v>43</v>
      </c>
      <c r="N8" s="10"/>
      <c r="O8" s="10"/>
      <c r="P8" s="34"/>
      <c r="Q8" s="39"/>
      <c r="R8" s="39"/>
      <c r="S8" s="39"/>
      <c r="T8" s="40"/>
      <c r="U8" s="2"/>
      <c r="V8" s="2"/>
      <c r="W8" s="2"/>
      <c r="X8" s="2"/>
    </row>
    <row r="9" spans="1:24" ht="14.25" customHeight="1" x14ac:dyDescent="0.2">
      <c r="A9" s="18" t="s">
        <v>11</v>
      </c>
      <c r="B9" s="18"/>
      <c r="C9" s="18"/>
      <c r="D9" s="19">
        <v>5</v>
      </c>
      <c r="E9" s="19" t="s">
        <v>48</v>
      </c>
      <c r="F9" s="19">
        <f>(B3*D9)/0.1</f>
        <v>25</v>
      </c>
      <c r="G9" s="19" t="s">
        <v>46</v>
      </c>
      <c r="H9" s="2"/>
      <c r="I9" s="61" t="s">
        <v>66</v>
      </c>
      <c r="J9" s="60"/>
      <c r="K9" s="60"/>
      <c r="L9" s="46"/>
      <c r="M9" s="62" t="s">
        <v>46</v>
      </c>
      <c r="N9" s="10"/>
      <c r="O9" s="10"/>
      <c r="Q9" s="31"/>
      <c r="R9" s="32"/>
      <c r="S9" s="32"/>
      <c r="T9" s="32"/>
      <c r="U9" s="2"/>
      <c r="V9" s="2"/>
      <c r="W9" s="2"/>
      <c r="X9" s="2"/>
    </row>
    <row r="10" spans="1:24" ht="14.25" customHeight="1" x14ac:dyDescent="0.2">
      <c r="A10" s="18"/>
      <c r="B10" s="18"/>
      <c r="C10" s="18"/>
      <c r="D10" s="18"/>
      <c r="E10" s="18"/>
      <c r="F10" s="18"/>
      <c r="G10" s="18"/>
      <c r="H10" s="2"/>
      <c r="I10" s="60"/>
      <c r="J10" s="60"/>
      <c r="K10" s="60"/>
      <c r="L10" s="60"/>
      <c r="M10" s="60"/>
      <c r="N10" s="9"/>
      <c r="O10" s="9"/>
      <c r="U10" s="2"/>
      <c r="V10" s="2"/>
      <c r="W10" s="2"/>
      <c r="X10" s="2"/>
    </row>
    <row r="11" spans="1:24" ht="14.25" customHeight="1" x14ac:dyDescent="0.2">
      <c r="A11" s="58" t="s">
        <v>69</v>
      </c>
      <c r="B11" s="57">
        <v>1</v>
      </c>
      <c r="C11" s="57" t="s">
        <v>45</v>
      </c>
      <c r="D11" s="57">
        <v>52</v>
      </c>
      <c r="E11" s="57" t="s">
        <v>42</v>
      </c>
      <c r="F11" s="57">
        <f>(((D11/1000)*B3/B11)*1000)</f>
        <v>26</v>
      </c>
      <c r="G11" s="57" t="s">
        <v>46</v>
      </c>
      <c r="H11" s="2"/>
      <c r="I11" s="63" t="s">
        <v>68</v>
      </c>
      <c r="J11" s="64">
        <v>1</v>
      </c>
      <c r="K11" s="64" t="s">
        <v>48</v>
      </c>
      <c r="L11" s="64">
        <f>J3*0.01</f>
        <v>5</v>
      </c>
      <c r="M11" s="64" t="s">
        <v>46</v>
      </c>
      <c r="N11" s="10"/>
      <c r="O11" s="9"/>
      <c r="U11" s="2"/>
      <c r="V11" s="2"/>
      <c r="W11" s="2"/>
      <c r="X11" s="2"/>
    </row>
    <row r="12" spans="1:24" ht="14.25" customHeight="1" x14ac:dyDescent="0.2">
      <c r="A12" s="18" t="s">
        <v>49</v>
      </c>
      <c r="B12" s="18"/>
      <c r="C12" s="18"/>
      <c r="D12" s="18"/>
      <c r="E12" s="18"/>
      <c r="F12" s="47">
        <f>B3</f>
        <v>0.5</v>
      </c>
      <c r="G12" s="47" t="s">
        <v>36</v>
      </c>
      <c r="H12" s="2"/>
      <c r="I12" s="45" t="s">
        <v>49</v>
      </c>
      <c r="J12" s="45"/>
      <c r="K12" s="45"/>
      <c r="L12" s="47">
        <f>J3</f>
        <v>500</v>
      </c>
      <c r="M12" s="47" t="s">
        <v>46</v>
      </c>
      <c r="N12" s="10"/>
      <c r="O12" s="10"/>
      <c r="U12" s="2"/>
      <c r="V12" s="2"/>
      <c r="W12" s="2"/>
      <c r="X12" s="2"/>
    </row>
    <row r="13" spans="1:24" ht="14.2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N13" s="2"/>
      <c r="O13" s="2"/>
      <c r="U13" s="2"/>
      <c r="V13" s="2"/>
      <c r="W13" s="2"/>
      <c r="X13" s="2"/>
    </row>
    <row r="14" spans="1:24" ht="14.2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N14" s="2"/>
      <c r="O14" s="2"/>
      <c r="U14" s="2"/>
      <c r="V14" s="2"/>
      <c r="W14" s="2"/>
      <c r="X14" s="2"/>
    </row>
    <row r="15" spans="1:24" ht="10.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N15" s="2"/>
      <c r="O15" s="2"/>
      <c r="U15" s="2"/>
      <c r="V15" s="2"/>
      <c r="W15" s="2"/>
      <c r="X15" s="2"/>
    </row>
    <row r="16" spans="1:24" ht="20.25" customHeight="1" x14ac:dyDescent="0.25">
      <c r="A16" s="49" t="s">
        <v>35</v>
      </c>
      <c r="B16" s="50">
        <v>0.5</v>
      </c>
      <c r="C16" s="50" t="s">
        <v>36</v>
      </c>
      <c r="D16" s="2"/>
      <c r="E16" s="2"/>
      <c r="F16" s="2"/>
      <c r="G16" s="2"/>
      <c r="H16" s="2"/>
      <c r="I16" s="2"/>
      <c r="J16" s="2"/>
      <c r="K16" s="2"/>
      <c r="N16" s="2"/>
      <c r="O16" s="2"/>
      <c r="U16" s="2"/>
      <c r="V16" s="2"/>
      <c r="W16" s="2"/>
      <c r="X16" s="2"/>
    </row>
    <row r="17" spans="1:24" ht="14.25" customHeight="1" x14ac:dyDescent="0.2">
      <c r="A17" s="21" t="s">
        <v>20</v>
      </c>
      <c r="B17" s="22" t="s">
        <v>37</v>
      </c>
      <c r="C17" s="22" t="s">
        <v>38</v>
      </c>
      <c r="D17" s="21" t="s">
        <v>39</v>
      </c>
      <c r="E17" s="21" t="s">
        <v>38</v>
      </c>
      <c r="F17" s="21" t="s">
        <v>40</v>
      </c>
      <c r="G17" s="21" t="s">
        <v>38</v>
      </c>
      <c r="H17" s="2"/>
      <c r="I17" s="2"/>
      <c r="J17" s="2"/>
      <c r="K17" s="2"/>
      <c r="N17" s="2"/>
      <c r="O17" s="2"/>
      <c r="U17" s="2"/>
      <c r="V17" s="2"/>
      <c r="W17" s="2"/>
      <c r="X17" s="2"/>
    </row>
    <row r="18" spans="1:24" ht="14.25" customHeight="1" x14ac:dyDescent="0.2">
      <c r="A18" s="18" t="s">
        <v>9</v>
      </c>
      <c r="B18" s="19">
        <v>118.16</v>
      </c>
      <c r="C18" s="19" t="s">
        <v>41</v>
      </c>
      <c r="D18" s="19">
        <v>5</v>
      </c>
      <c r="E18" s="19" t="s">
        <v>45</v>
      </c>
      <c r="F18" s="19">
        <f>((B18*D18)/1)*B16</f>
        <v>295.39999999999998</v>
      </c>
      <c r="G18" s="19" t="s">
        <v>43</v>
      </c>
      <c r="H18" s="2"/>
      <c r="I18" s="2"/>
      <c r="J18" s="2"/>
      <c r="Q18" s="34"/>
      <c r="R18" s="35"/>
      <c r="S18" s="35"/>
      <c r="T18" s="35"/>
      <c r="U18" s="2"/>
      <c r="V18" s="2"/>
      <c r="W18" s="2"/>
      <c r="X18" s="2"/>
    </row>
    <row r="19" spans="1:24" ht="14.25" customHeight="1" x14ac:dyDescent="0.2">
      <c r="A19" s="18" t="s">
        <v>50</v>
      </c>
      <c r="B19" s="19">
        <v>0.5</v>
      </c>
      <c r="C19" s="19" t="s">
        <v>45</v>
      </c>
      <c r="D19" s="19">
        <v>17</v>
      </c>
      <c r="E19" s="19" t="s">
        <v>42</v>
      </c>
      <c r="F19" s="19">
        <f>((B16*(D19/1000))/B19)*1000</f>
        <v>17</v>
      </c>
      <c r="G19" s="19" t="s">
        <v>46</v>
      </c>
      <c r="H19" s="2"/>
      <c r="I19" s="2"/>
      <c r="J19" s="2"/>
      <c r="Q19" s="36"/>
      <c r="R19" s="36"/>
      <c r="S19" s="36"/>
      <c r="T19" s="36"/>
      <c r="U19" s="2"/>
      <c r="V19" s="2"/>
      <c r="W19" s="2"/>
      <c r="X19" s="2"/>
    </row>
    <row r="20" spans="1:24" ht="14.25" customHeight="1" x14ac:dyDescent="0.2">
      <c r="A20" s="18" t="s">
        <v>60</v>
      </c>
      <c r="B20" s="19">
        <v>1</v>
      </c>
      <c r="C20" s="19" t="s">
        <v>45</v>
      </c>
      <c r="D20" s="19">
        <v>8.3000000000000007</v>
      </c>
      <c r="E20" s="19" t="s">
        <v>42</v>
      </c>
      <c r="F20" s="19">
        <f>((B16*(D20/1000))/B20)*1000</f>
        <v>4.1500000000000004</v>
      </c>
      <c r="G20" s="19" t="s">
        <v>46</v>
      </c>
      <c r="H20" s="2"/>
      <c r="I20" s="2"/>
      <c r="J20" s="2"/>
      <c r="S20" s="2"/>
      <c r="T20" s="2"/>
      <c r="U20" s="2"/>
      <c r="V20" s="2"/>
      <c r="W20" s="2"/>
      <c r="X20" s="2"/>
    </row>
    <row r="21" spans="1:24" ht="14.25" customHeight="1" x14ac:dyDescent="0.2">
      <c r="A21" s="18" t="s">
        <v>52</v>
      </c>
      <c r="B21" s="18"/>
      <c r="C21" s="18"/>
      <c r="D21" s="19">
        <v>3.5</v>
      </c>
      <c r="E21" s="19" t="s">
        <v>48</v>
      </c>
      <c r="F21" s="19">
        <f>B16*D21/0.1</f>
        <v>17.5</v>
      </c>
      <c r="G21" s="19" t="s">
        <v>46</v>
      </c>
      <c r="H21" s="2"/>
      <c r="I21" s="2"/>
      <c r="J21" s="2"/>
      <c r="S21" s="2"/>
      <c r="T21" s="2"/>
      <c r="U21" s="2"/>
      <c r="V21" s="2"/>
      <c r="W21" s="2"/>
      <c r="X21" s="2"/>
    </row>
    <row r="22" spans="1:24" ht="14.25" customHeight="1" x14ac:dyDescent="0.2">
      <c r="A22" s="18" t="s">
        <v>49</v>
      </c>
      <c r="B22" s="18"/>
      <c r="C22" s="18"/>
      <c r="D22" s="18"/>
      <c r="E22" s="18"/>
      <c r="F22" s="47">
        <f>B16</f>
        <v>0.5</v>
      </c>
      <c r="G22" s="47" t="s">
        <v>36</v>
      </c>
      <c r="H22" s="2"/>
      <c r="I22" s="2"/>
      <c r="J22" s="2"/>
      <c r="S22" s="2"/>
      <c r="T22" s="2"/>
      <c r="U22" s="2"/>
      <c r="V22" s="2"/>
      <c r="W22" s="2"/>
      <c r="X22" s="2"/>
    </row>
    <row r="23" spans="1:24" ht="14.25" customHeight="1" x14ac:dyDescent="0.2">
      <c r="A23" s="9"/>
      <c r="B23" s="9"/>
      <c r="C23" s="9"/>
      <c r="D23" s="9"/>
      <c r="E23" s="9"/>
      <c r="F23" s="9"/>
      <c r="G23" s="9"/>
      <c r="H23" s="2"/>
      <c r="I23" s="2"/>
      <c r="J23" s="2"/>
      <c r="S23" s="2"/>
      <c r="T23" s="2"/>
      <c r="U23" s="2"/>
      <c r="V23" s="2"/>
      <c r="W23" s="2"/>
      <c r="X23" s="2"/>
    </row>
    <row r="24" spans="1:24" ht="14.2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S24" s="2"/>
      <c r="T24" s="2"/>
      <c r="U24" s="2"/>
      <c r="V24" s="2"/>
      <c r="W24" s="2"/>
      <c r="X24" s="2"/>
    </row>
    <row r="25" spans="1:24" ht="19.5" customHeight="1" x14ac:dyDescent="0.25">
      <c r="A25" s="49" t="s">
        <v>35</v>
      </c>
      <c r="B25" s="50">
        <v>0.5</v>
      </c>
      <c r="C25" s="50" t="s">
        <v>36</v>
      </c>
      <c r="D25" s="2"/>
      <c r="E25" s="2"/>
      <c r="F25" s="2"/>
      <c r="G25" s="2"/>
      <c r="H25" s="2"/>
      <c r="I25" s="2"/>
      <c r="J25" s="2"/>
      <c r="K25" s="2"/>
      <c r="N25" s="2"/>
      <c r="O25" s="2"/>
      <c r="S25" s="2"/>
      <c r="T25" s="2"/>
      <c r="U25" s="2"/>
      <c r="V25" s="2"/>
      <c r="W25" s="2"/>
      <c r="X25" s="2"/>
    </row>
    <row r="26" spans="1:24" ht="14.25" customHeight="1" x14ac:dyDescent="0.2">
      <c r="A26" s="24" t="s">
        <v>53</v>
      </c>
      <c r="B26" s="24" t="s">
        <v>40</v>
      </c>
      <c r="C26" s="24" t="s">
        <v>38</v>
      </c>
      <c r="D26" s="2"/>
      <c r="E26" s="2"/>
      <c r="F26" s="2"/>
      <c r="G26" s="2"/>
      <c r="H26" s="2"/>
      <c r="I26" s="2"/>
      <c r="J26" s="2"/>
      <c r="K26" s="2"/>
      <c r="N26" s="2"/>
      <c r="O26" s="2"/>
      <c r="S26" s="2"/>
      <c r="T26" s="2"/>
      <c r="U26" s="2"/>
      <c r="V26" s="2"/>
      <c r="W26" s="2"/>
      <c r="X26" s="2"/>
    </row>
    <row r="27" spans="1:24" ht="14.25" customHeight="1" x14ac:dyDescent="0.25">
      <c r="A27" s="25" t="s">
        <v>54</v>
      </c>
      <c r="B27" s="26">
        <f>B25*0.35</f>
        <v>0.17499999999999999</v>
      </c>
      <c r="C27" s="26" t="s">
        <v>36</v>
      </c>
      <c r="D27" s="12"/>
      <c r="E27" s="2"/>
      <c r="F27" s="2"/>
      <c r="G27" s="2"/>
      <c r="H27" s="2"/>
      <c r="I27" s="2"/>
      <c r="J27" s="2"/>
      <c r="K27" s="2"/>
      <c r="N27" s="2"/>
      <c r="O27" s="2"/>
      <c r="Q27" s="1"/>
      <c r="R27" s="1"/>
      <c r="S27" s="2"/>
      <c r="T27" s="2"/>
      <c r="U27" s="2"/>
      <c r="V27" s="2"/>
      <c r="W27" s="2"/>
      <c r="X27" s="2"/>
    </row>
    <row r="28" spans="1:24" ht="14.25" customHeight="1" x14ac:dyDescent="0.25">
      <c r="A28" s="27" t="s">
        <v>55</v>
      </c>
      <c r="B28" s="19">
        <f>B25*0.65</f>
        <v>0.32500000000000001</v>
      </c>
      <c r="C28" s="19" t="s">
        <v>36</v>
      </c>
      <c r="D28" s="8"/>
      <c r="E28" s="13"/>
      <c r="F28" s="2"/>
      <c r="G28" s="2"/>
      <c r="H28" s="2"/>
      <c r="I28" s="2"/>
      <c r="J28" s="2"/>
      <c r="K28" s="2"/>
      <c r="N28" s="2"/>
      <c r="O28" s="2"/>
      <c r="Q28" s="1"/>
      <c r="R28" s="1"/>
      <c r="S28" s="2"/>
      <c r="T28" s="2"/>
      <c r="U28" s="2"/>
      <c r="V28" s="2"/>
      <c r="W28" s="2"/>
      <c r="X28" s="2"/>
    </row>
    <row r="29" spans="1:24" ht="14.2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N29" s="2"/>
      <c r="O29" s="2"/>
      <c r="S29" s="2"/>
      <c r="T29" s="2"/>
      <c r="U29" s="2"/>
      <c r="V29" s="2"/>
      <c r="W29" s="2"/>
      <c r="X29" s="2"/>
    </row>
    <row r="30" spans="1:24" ht="14.2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N30" s="2"/>
      <c r="O30" s="2"/>
      <c r="S30" s="2"/>
      <c r="T30" s="2"/>
      <c r="U30" s="2"/>
      <c r="V30" s="2"/>
      <c r="W30" s="2"/>
      <c r="X30" s="2"/>
    </row>
    <row r="31" spans="1:24" ht="20.25" customHeight="1" x14ac:dyDescent="0.25">
      <c r="A31" s="49" t="s">
        <v>35</v>
      </c>
      <c r="B31" s="50">
        <v>0.5</v>
      </c>
      <c r="C31" s="50" t="s">
        <v>36</v>
      </c>
      <c r="D31" s="2"/>
      <c r="E31" s="2"/>
      <c r="F31" s="2"/>
      <c r="G31" s="2"/>
      <c r="H31" s="2"/>
      <c r="I31" s="2"/>
      <c r="J31" s="2"/>
      <c r="K31" s="2"/>
      <c r="N31" s="2"/>
      <c r="O31" s="2"/>
      <c r="S31" s="2"/>
      <c r="T31" s="2"/>
      <c r="U31" s="2"/>
      <c r="V31" s="2"/>
      <c r="W31" s="2"/>
      <c r="X31" s="2"/>
    </row>
    <row r="32" spans="1:24" ht="14.25" customHeight="1" x14ac:dyDescent="0.2">
      <c r="A32" s="28" t="s">
        <v>56</v>
      </c>
      <c r="B32" s="29" t="s">
        <v>37</v>
      </c>
      <c r="C32" s="29" t="s">
        <v>38</v>
      </c>
      <c r="D32" s="28" t="s">
        <v>39</v>
      </c>
      <c r="E32" s="28" t="s">
        <v>38</v>
      </c>
      <c r="F32" s="28" t="s">
        <v>40</v>
      </c>
      <c r="G32" s="28" t="s">
        <v>38</v>
      </c>
      <c r="H32" s="2"/>
      <c r="I32" s="2"/>
      <c r="J32" s="2"/>
      <c r="K32" s="2"/>
      <c r="N32" s="2"/>
      <c r="O32" s="2"/>
      <c r="S32" s="2"/>
      <c r="T32" s="2"/>
      <c r="U32" s="2"/>
      <c r="V32" s="2"/>
      <c r="W32" s="2"/>
      <c r="X32" s="2"/>
    </row>
    <row r="33" spans="1:24" ht="14.25" customHeight="1" x14ac:dyDescent="0.2">
      <c r="A33" s="18" t="s">
        <v>57</v>
      </c>
      <c r="B33" s="18"/>
      <c r="C33" s="18"/>
      <c r="D33" s="19">
        <v>65</v>
      </c>
      <c r="E33" s="19" t="s">
        <v>48</v>
      </c>
      <c r="F33" s="30">
        <f>(B31*(D33/1000)/0.1)*1000</f>
        <v>325</v>
      </c>
      <c r="G33" s="23" t="s">
        <v>46</v>
      </c>
      <c r="H33" s="2"/>
      <c r="I33" s="2"/>
      <c r="J33" s="2"/>
      <c r="K33" s="2"/>
      <c r="N33" s="2"/>
      <c r="O33" s="2"/>
      <c r="S33" s="2"/>
      <c r="T33" s="2"/>
      <c r="U33" s="2"/>
      <c r="V33" s="2"/>
      <c r="W33" s="2"/>
      <c r="X33" s="2"/>
    </row>
    <row r="34" spans="1:24" ht="14.25" customHeight="1" x14ac:dyDescent="0.2">
      <c r="A34" s="18" t="s">
        <v>58</v>
      </c>
      <c r="B34" s="19">
        <v>1</v>
      </c>
      <c r="C34" s="19" t="s">
        <v>45</v>
      </c>
      <c r="D34" s="19">
        <v>50</v>
      </c>
      <c r="E34" s="19" t="s">
        <v>42</v>
      </c>
      <c r="F34" s="19">
        <f>(((D34/1000)*B31)/B34)*1000</f>
        <v>25</v>
      </c>
      <c r="G34" s="23" t="s">
        <v>46</v>
      </c>
      <c r="H34" s="2"/>
      <c r="I34" s="2"/>
      <c r="J34" s="2"/>
      <c r="K34" s="2"/>
      <c r="N34" s="2"/>
      <c r="O34" s="2"/>
      <c r="S34" s="2"/>
      <c r="T34" s="2"/>
      <c r="U34" s="2"/>
      <c r="V34" s="2"/>
      <c r="W34" s="2"/>
      <c r="X34" s="2"/>
    </row>
    <row r="35" spans="1:24" ht="14.25" customHeight="1" x14ac:dyDescent="0.25">
      <c r="A35" s="18" t="s">
        <v>51</v>
      </c>
      <c r="B35" s="19">
        <v>1</v>
      </c>
      <c r="C35" s="19" t="s">
        <v>45</v>
      </c>
      <c r="D35" s="19">
        <v>10</v>
      </c>
      <c r="E35" s="19" t="s">
        <v>42</v>
      </c>
      <c r="F35" s="20">
        <f>(((D35/1000)*B31)/B35)*1000</f>
        <v>5</v>
      </c>
      <c r="G35" s="23" t="s">
        <v>46</v>
      </c>
      <c r="H35" s="2"/>
      <c r="I35" s="2"/>
      <c r="J35" s="2"/>
      <c r="K35" s="2"/>
      <c r="N35" s="2"/>
      <c r="O35" s="2"/>
      <c r="Q35" s="1"/>
      <c r="S35" s="2"/>
      <c r="T35" s="2"/>
      <c r="U35" s="2"/>
      <c r="V35" s="2"/>
      <c r="W35" s="2"/>
      <c r="X35" s="2"/>
    </row>
    <row r="36" spans="1:24" ht="14.25" customHeight="1" x14ac:dyDescent="0.25">
      <c r="A36" s="18" t="s">
        <v>59</v>
      </c>
      <c r="B36" s="19">
        <v>0.5</v>
      </c>
      <c r="C36" s="19" t="s">
        <v>45</v>
      </c>
      <c r="D36" s="19">
        <v>0.5</v>
      </c>
      <c r="E36" s="19" t="s">
        <v>42</v>
      </c>
      <c r="F36" s="20">
        <f>(((D36/1000)*B31)/B36)*1000</f>
        <v>0.5</v>
      </c>
      <c r="G36" s="23" t="s">
        <v>46</v>
      </c>
      <c r="H36" s="2"/>
      <c r="I36" s="2"/>
      <c r="J36" s="2"/>
      <c r="K36" s="2"/>
      <c r="N36" s="2"/>
      <c r="O36" s="2"/>
      <c r="P36" s="2"/>
      <c r="R36" s="1"/>
      <c r="S36" s="2"/>
      <c r="T36" s="2"/>
      <c r="U36" s="2"/>
      <c r="V36" s="2"/>
      <c r="W36" s="2"/>
      <c r="X36" s="2"/>
    </row>
    <row r="37" spans="1:24" ht="14.25" customHeight="1" x14ac:dyDescent="0.25">
      <c r="A37" s="18" t="s">
        <v>49</v>
      </c>
      <c r="B37" s="18"/>
      <c r="C37" s="18"/>
      <c r="D37" s="19"/>
      <c r="E37" s="19"/>
      <c r="F37" s="47">
        <f>B31</f>
        <v>0.5</v>
      </c>
      <c r="G37" s="48" t="s">
        <v>46</v>
      </c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2"/>
      <c r="W37" s="2"/>
      <c r="X37" s="2"/>
    </row>
    <row r="38" spans="1:24" ht="14.2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S38" s="2"/>
      <c r="T38" s="2"/>
      <c r="U38" s="2"/>
      <c r="V38" s="2"/>
      <c r="W38" s="2"/>
      <c r="X38" s="2"/>
    </row>
    <row r="39" spans="1:24" ht="14.2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S39" s="2"/>
      <c r="T39" s="2"/>
      <c r="U39" s="2"/>
      <c r="V39" s="2"/>
      <c r="W39" s="2"/>
      <c r="X39" s="2"/>
    </row>
    <row r="40" spans="1:24" ht="14.2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S40" s="2"/>
      <c r="T40" s="2"/>
      <c r="U40" s="2"/>
      <c r="V40" s="2"/>
      <c r="W40" s="2"/>
      <c r="X40" s="2"/>
    </row>
    <row r="41" spans="1:24" ht="14.2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S41" s="2"/>
      <c r="T41" s="2"/>
      <c r="U41" s="2"/>
      <c r="V41" s="2"/>
      <c r="W41" s="2"/>
      <c r="X41" s="2"/>
    </row>
    <row r="42" spans="1:24" ht="14.2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S42" s="2"/>
      <c r="T42" s="2"/>
      <c r="U42" s="2"/>
      <c r="V42" s="2"/>
      <c r="W42" s="2"/>
      <c r="X42" s="2"/>
    </row>
    <row r="43" spans="1:24" ht="14.2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4.2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4.2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4.2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4.2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4.2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4.2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4.2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4.2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4.2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4.2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4.2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4.2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4.2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4.2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4.2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4.2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4.2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4.2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4.2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4.2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4.2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4.2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4.2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4.2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4.2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4.2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4.2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4.2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4.2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4.2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4.2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4.2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4.2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4.2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4.2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4.2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4.2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4.2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4.2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4.2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4.2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4.2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4.2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4.2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4.2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4.2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4.2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4.2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4.2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4.2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4.2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4.2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4.2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4.2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4.2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4.2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4.2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4.2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4.2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4.2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4.2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4.2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4.2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4.2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4.2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4.2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4.2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4.2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4.2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4.2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4.2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4.2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4.2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4.2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4.2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4.2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4.2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4.2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4.2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4.2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4.2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4.2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4.2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4.2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4.2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4.2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4.2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4.2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4.2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4.2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4.2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4.2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4.2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4.2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4.2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4.2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4.2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4.2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4.2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4.2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4.2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4.2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4.2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4.2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4.2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4.2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4.2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4.2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4.2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4.2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4.2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4.2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4.2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4.2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4.2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4.2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4.2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4.2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4.2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4.2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4.2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4.2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4.2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4.2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4.2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4.2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4.2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4.2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4.2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4.2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4.2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4.2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4.2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4.2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4.2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4.2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4.2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4.2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4.2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4.2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4.2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4.2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4.2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4.2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4.2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4.2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4.2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4.2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4.2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4.2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4.2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4.2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4.2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4.2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4.2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4.2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4.2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4.2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4.2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4.2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4.2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4.2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4.2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4.2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4.2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4.2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4.2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4.2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4.2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4.2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4.2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4.2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4.2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4.2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4.2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4.2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4.2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4.2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4.2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4.2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4.2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4.2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4.2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4.2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4.2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4.2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4.2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4.2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4.2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4.2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4.2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4.2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4.2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4.2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DNA_&amp;_RNA_buffers</vt:lpstr>
      <vt:lpstr>Buffer_Calculation_sheet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</dc:creator>
  <cp:lastModifiedBy>Lilian Matallana</cp:lastModifiedBy>
  <dcterms:created xsi:type="dcterms:W3CDTF">2019-08-07T22:13:54Z</dcterms:created>
  <dcterms:modified xsi:type="dcterms:W3CDTF">2020-01-09T18:47:12Z</dcterms:modified>
</cp:coreProperties>
</file>